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70" activeTab="1"/>
  </bookViews>
  <sheets>
    <sheet name="весы" sheetId="1" r:id="rId1"/>
    <sheet name="Строит. и геодез. оборуд-е" sheetId="2" r:id="rId2"/>
    <sheet name="Лаборатор. оборудование" sheetId="3" r:id="rId3"/>
    <sheet name="Оборудование PCE" sheetId="4" r:id="rId4"/>
    <sheet name="Электроприборы" sheetId="5" r:id="rId5"/>
    <sheet name="FLUKE" sheetId="6" r:id="rId6"/>
    <sheet name="Flir" sheetId="7" r:id="rId7"/>
    <sheet name="Testo" sheetId="8" r:id="rId8"/>
    <sheet name="Энергозащит. оборуд." sheetId="9" r:id="rId9"/>
    <sheet name="Литейно-формовочное оборудовани" sheetId="10" r:id="rId10"/>
    <sheet name="Расходомеры " sheetId="11" r:id="rId11"/>
    <sheet name="Газоанализаторы" sheetId="12" r:id="rId12"/>
    <sheet name="Клапан Burket" sheetId="13" r:id="rId13"/>
  </sheets>
  <externalReferences>
    <externalReference r:id="rId14"/>
  </externalReferences>
  <definedNames>
    <definedName name="_xlnm._FilterDatabase" localSheetId="6" hidden="1">Flir!#REF!</definedName>
    <definedName name="_xlnm._FilterDatabase" localSheetId="5" hidden="1">FLUKE!#REF!</definedName>
    <definedName name="_xlnm._FilterDatabase" localSheetId="7" hidden="1">Testo!$A$7:$D$164</definedName>
    <definedName name="_xlnm._FilterDatabase" localSheetId="0" hidden="1">весы!$A$6:$H$1468</definedName>
    <definedName name="_xlnm._FilterDatabase" localSheetId="2" hidden="1">'Лаборатор. оборудование'!$A$7:$B$470</definedName>
    <definedName name="_xlnm._FilterDatabase" localSheetId="3" hidden="1">'Оборудование PCE'!$A$7:$D$242</definedName>
    <definedName name="_xlnm._FilterDatabase" localSheetId="4" hidden="1">Электроприборы!$A$7:$D$119</definedName>
    <definedName name="_xlnm._FilterDatabase" localSheetId="8" hidden="1">'Энергозащит. оборуд.'!#REF!</definedName>
    <definedName name="EURO">[1]Курсы!$B$2</definedName>
    <definedName name="EUROs">[1]Курсы!$B$6</definedName>
    <definedName name="USD">[1]Курсы!$B$3</definedName>
    <definedName name="USDs">[1]Курсы!$B$7</definedName>
  </definedNames>
  <calcPr calcId="125725"/>
</workbook>
</file>

<file path=xl/calcChain.xml><?xml version="1.0" encoding="utf-8"?>
<calcChain xmlns="http://schemas.openxmlformats.org/spreadsheetml/2006/main">
  <c r="D344" i="9"/>
  <c r="D341"/>
  <c r="D340"/>
  <c r="D331"/>
  <c r="D330"/>
  <c r="B25" i="12"/>
  <c r="B24"/>
  <c r="B52"/>
  <c r="B51"/>
  <c r="B50"/>
  <c r="B49"/>
  <c r="B48"/>
  <c r="B43"/>
  <c r="B42"/>
  <c r="B41"/>
  <c r="B40"/>
  <c r="B37"/>
  <c r="B36"/>
  <c r="B35"/>
  <c r="B34"/>
  <c r="B33"/>
  <c r="B32"/>
  <c r="B31"/>
  <c r="B30"/>
  <c r="B29"/>
  <c r="B28"/>
  <c r="B27"/>
  <c r="B23"/>
  <c r="B22"/>
  <c r="B21"/>
  <c r="G1468" i="1"/>
  <c r="G1467"/>
  <c r="G1465"/>
  <c r="G1464"/>
  <c r="G1463"/>
  <c r="G1462"/>
  <c r="G1461"/>
  <c r="G1460"/>
  <c r="G1459"/>
  <c r="G1458"/>
  <c r="G1457"/>
  <c r="G1456"/>
  <c r="G1455"/>
  <c r="G1454"/>
  <c r="G1453"/>
  <c r="G1452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6"/>
  <c r="G1425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</calcChain>
</file>

<file path=xl/comments1.xml><?xml version="1.0" encoding="utf-8"?>
<comments xmlns="http://schemas.openxmlformats.org/spreadsheetml/2006/main">
  <authors>
    <author>Автор</author>
  </authors>
  <commentLis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
- до 42 г - 0,00001 г
- от 42 г до 210 г - 0,0001 г
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- до 51 г - 0,00001 г
- от 51 г до 220 г - 0,0001 г
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>- до 101 г - 0,00001 г
- от 101 г до 250 г - 0,0001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
- до 51 г - 0,00001 г
- от 51 г до 220 г - 0,0001 г
</t>
        </r>
      </text>
    </comment>
    <comment ref="A27" authorId="0">
      <text>
        <r>
          <rPr>
            <b/>
            <sz val="8"/>
            <color indexed="81"/>
            <rFont val="Tahoma"/>
            <family val="2"/>
            <charset val="204"/>
          </rPr>
          <t>100%-пылевлагозащита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8" authorId="0">
      <text>
        <r>
          <rPr>
            <b/>
            <sz val="8"/>
            <color indexed="81"/>
            <rFont val="Tahoma"/>
            <family val="2"/>
            <charset val="204"/>
          </rPr>
          <t>100%-пылевлагозащита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3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4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F72" authorId="0">
      <text>
        <r>
          <rPr>
            <b/>
            <sz val="8"/>
            <color indexed="81"/>
            <rFont val="Tahoma"/>
            <family val="2"/>
            <charset val="204"/>
          </rPr>
          <t>Двухдиапазонные весы:</t>
        </r>
        <r>
          <rPr>
            <sz val="8"/>
            <color indexed="81"/>
            <rFont val="Tahoma"/>
            <family val="2"/>
            <charset val="204"/>
          </rPr>
          <t xml:space="preserve">
- до 6100 г - 0,1 г
- от 6100 г до 31000 г - 1 г
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
- до 6100 г - 0,1 г
- от 6100 г до 31000 г - 1 г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F8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>- до 61 кг - 1 г
- от 61 кг до 101 кг - 10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9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
- до 30 г - 0,01 г
- от 30 г до 60 г - 0,02 г
- от 60 г до 150 г - 0,05 г
</t>
        </r>
      </text>
    </comment>
    <comment ref="F9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
- до 300 г - 0,1 г
- от 300 г до 600 г - 0,2 г
- от 600 г до 1500 г - 0,5 г
</t>
        </r>
      </text>
    </comment>
    <comment ref="F9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
- до 3 кг - 1 г
- от 3 кг до 6 кг - 2 г
- от 6 кг до 12 кг - 5 г
</t>
        </r>
      </text>
    </comment>
    <comment ref="A1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Двухдисплейные: второй дисплей с обратной стороны
</t>
        </r>
      </text>
    </comment>
    <comment ref="A1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Двухдисплейные: второй дисплей с обратной стороны
</t>
        </r>
      </text>
    </comment>
    <comment ref="A1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Двухдисплейные: второй дисплей с обратной стороны
</t>
        </r>
      </text>
    </comment>
    <comment ref="A1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Двухдисплейные: второй дисплей с обратной стороны
</t>
        </r>
      </text>
    </comment>
    <comment ref="A13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Двухдисплейные: второй дисплей с обратной стороны
</t>
        </r>
      </text>
    </comment>
    <comment ref="A13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Двухдисплейные: второй дисплей с обратной стороны
</t>
        </r>
      </text>
    </comment>
    <comment ref="A138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0,0005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39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0,001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0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0,002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1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0,005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2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0,001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3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4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0,05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0,0002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6" authorId="0">
      <text>
        <r>
          <rPr>
            <b/>
            <sz val="8"/>
            <color indexed="81"/>
            <rFont val="Tahoma"/>
            <family val="2"/>
            <charset val="204"/>
          </rPr>
          <t>Минимальный размер предмета 0,002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5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>- 2 г
- 5 г
- 10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>- 5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15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>- 5 г
- 10 г
- 20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>- 10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15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>- 10 г
- 20 г
- 50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 xml:space="preserve">
- 20 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>- 2 г
- 5 г
- 10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 xml:space="preserve">- 5 г
</t>
        </r>
      </text>
    </comment>
    <comment ref="F1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>- 5 г
- 10 г
- 20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>- 10 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 xml:space="preserve">
- 10 г
- 20 г
- 50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>- 20 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>- 5 г
- 10 г
- 20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 xml:space="preserve">- 10 г
</t>
        </r>
      </text>
    </comment>
    <comment ref="F1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 xml:space="preserve">
- 10 г
- 20 г
- 50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 xml:space="preserve">
- 20 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5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F15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>- 0,5 г
- 1 г
- 2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 xml:space="preserve">- 2 г
</t>
        </r>
      </text>
    </comment>
    <comment ref="A1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F16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 xml:space="preserve">
- 1 г
- 2 г
- 5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 xml:space="preserve">
- 5 г
</t>
        </r>
      </text>
    </comment>
    <comment ref="A16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F16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Дискретность выставляется по желанию:
</t>
        </r>
        <r>
          <rPr>
            <sz val="8"/>
            <color indexed="81"/>
            <rFont val="Tahoma"/>
            <family val="2"/>
            <charset val="204"/>
          </rPr>
          <t>- 2 г
- 5 г
- 10 г</t>
        </r>
        <r>
          <rPr>
            <b/>
            <sz val="8"/>
            <color indexed="81"/>
            <rFont val="Tahoma"/>
            <family val="2"/>
            <charset val="204"/>
          </rPr>
          <t xml:space="preserve">
Заводская (по умолчанию):
</t>
        </r>
        <r>
          <rPr>
            <sz val="8"/>
            <color indexed="81"/>
            <rFont val="Tahoma"/>
            <family val="2"/>
            <charset val="204"/>
          </rPr>
          <t xml:space="preserve">- 10 г
</t>
        </r>
      </text>
    </comment>
    <comment ref="F16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
- до 3 кг - 1 г
- от 3 кг до 6 кг - 2 г
- от 6 кг до 15 кг - 5 г
</t>
        </r>
      </text>
    </comment>
    <comment ref="F16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
- до 15 кг - 5 г
- от 15 кг до 30 кг - 10 г
- от 30 кг до 60 кг - 20 г
</t>
        </r>
      </text>
    </comment>
    <comment ref="F1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
- до 60 кг - 20 г
- от 60 кг до 150 кг - 50 г
- от 150 кг до 220 кг - 100 г
</t>
        </r>
      </text>
    </comment>
    <comment ref="F16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- до 3 кг - 1 г
- от 3 кг до 6 кг - 2 г
- от 6 кг до 15 кг - 5 г
</t>
        </r>
      </text>
    </comment>
    <comment ref="F1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
- до 15 кг - 5 г
- от 15 кг до 30 кг - 10 г
- от 30 кг до 60 кг - 20 г
</t>
        </r>
      </text>
    </comment>
    <comment ref="F1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- до 60 кг - 20 г
- от 60 кг до 150 кг - 50 г
- от 150 кг до 220 кг - 100 г
</t>
        </r>
      </text>
    </comment>
    <comment ref="A1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F1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- до 3 кг - 1 г
- от 3 кг до 6 кг - 2 г
- от 6 кг до 15 кг - 5 г
</t>
        </r>
      </text>
    </comment>
    <comment ref="A1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F1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
- до 15 кг - 5 г
- от 15 кг до 30 кг - 10 г
- от 30 кг до 60 кг - 20 г
</t>
        </r>
      </text>
    </comment>
    <comment ref="A1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F1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
- до 60 кг - 20 г
- от 60 кг до 150 кг - 50 г
- от 150 кг до 220 кг - 100 г
</t>
        </r>
      </text>
    </comment>
    <comment ref="A1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A18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100%-пылевлагозащита
</t>
        </r>
      </text>
    </comment>
    <comment ref="F18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>- до 92 г - 0,00001 г
- от 92 г до 205 г - 0,0001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23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- до 6200 г - 0.1 г
- от 6200 г до 62 кг - 1 г
</t>
        </r>
      </text>
    </comment>
    <comment ref="F24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9"/>
            <color indexed="81"/>
            <rFont val="Tahoma"/>
            <family val="2"/>
            <charset val="204"/>
          </rPr>
          <t xml:space="preserve">
- до 6200 г - 0.1 г
- от 6200 г до 62 кг - 1 г
</t>
        </r>
      </text>
    </comment>
    <comment ref="A253" authorId="0">
      <text>
        <r>
          <rPr>
            <b/>
            <sz val="8"/>
            <color indexed="81"/>
            <rFont val="Tahoma"/>
            <family val="2"/>
            <charset val="204"/>
          </rPr>
          <t>100% пылевлагозащита</t>
        </r>
      </text>
    </comment>
    <comment ref="A254" authorId="0">
      <text>
        <r>
          <rPr>
            <b/>
            <sz val="9"/>
            <color indexed="81"/>
            <rFont val="Tahoma"/>
            <family val="2"/>
            <charset val="204"/>
          </rPr>
          <t>100% пылевлагозащита</t>
        </r>
      </text>
    </comment>
    <comment ref="A255" authorId="0">
      <text>
        <r>
          <rPr>
            <b/>
            <sz val="9"/>
            <color indexed="81"/>
            <rFont val="Tahoma"/>
            <family val="2"/>
            <charset val="204"/>
          </rPr>
          <t>100% пылевлагозащита</t>
        </r>
      </text>
    </comment>
    <comment ref="A256" authorId="0">
      <text>
        <r>
          <rPr>
            <b/>
            <sz val="9"/>
            <color indexed="81"/>
            <rFont val="Tahoma"/>
            <family val="2"/>
            <charset val="204"/>
          </rPr>
          <t>100% пылевлагозащита</t>
        </r>
      </text>
    </comment>
    <comment ref="A257" authorId="0">
      <text>
        <r>
          <rPr>
            <b/>
            <sz val="9"/>
            <color indexed="81"/>
            <rFont val="Tahoma"/>
            <family val="2"/>
            <charset val="204"/>
          </rPr>
          <t>100% пылевлагозащита</t>
        </r>
      </text>
    </comment>
    <comment ref="A258" authorId="0">
      <text>
        <r>
          <rPr>
            <b/>
            <sz val="9"/>
            <color indexed="81"/>
            <rFont val="Tahoma"/>
            <family val="2"/>
            <charset val="204"/>
          </rPr>
          <t>100% пылевлагозащита</t>
        </r>
      </text>
    </comment>
    <comment ref="A259" authorId="0">
      <text>
        <r>
          <rPr>
            <b/>
            <sz val="9"/>
            <color indexed="81"/>
            <rFont val="Tahoma"/>
            <family val="2"/>
            <charset val="204"/>
          </rPr>
          <t>100% пылевлагозащита</t>
        </r>
      </text>
    </comment>
    <comment ref="A260" authorId="0">
      <text>
        <r>
          <rPr>
            <b/>
            <sz val="9"/>
            <color indexed="81"/>
            <rFont val="Tahoma"/>
            <family val="2"/>
            <charset val="204"/>
          </rPr>
          <t>100% пылевлагозащита</t>
        </r>
      </text>
    </comment>
    <comment ref="A261" authorId="0">
      <text>
        <r>
          <rPr>
            <b/>
            <sz val="9"/>
            <color indexed="81"/>
            <rFont val="Tahoma"/>
            <family val="2"/>
            <charset val="204"/>
          </rPr>
          <t>100% пылевлагозащита</t>
        </r>
      </text>
    </comment>
    <comment ref="F296" authorId="0">
      <text>
        <r>
          <rPr>
            <b/>
            <sz val="8"/>
            <color indexed="81"/>
            <rFont val="Tahoma"/>
            <family val="2"/>
            <charset val="204"/>
          </rPr>
          <t>Двухдиапазонные весы:</t>
        </r>
        <r>
          <rPr>
            <sz val="8"/>
            <color indexed="81"/>
            <rFont val="Tahoma"/>
            <family val="2"/>
            <charset val="204"/>
          </rPr>
          <t xml:space="preserve">
- до 210 г - 0,001 г
- от 210 г до 510 г - 0,01 г
</t>
        </r>
      </text>
    </comment>
    <comment ref="F301" authorId="0">
      <text>
        <r>
          <rPr>
            <b/>
            <sz val="8"/>
            <color indexed="81"/>
            <rFont val="Tahoma"/>
            <family val="2"/>
            <charset val="204"/>
          </rPr>
          <t>Двухдиапазонные весы:</t>
        </r>
        <r>
          <rPr>
            <sz val="8"/>
            <color indexed="81"/>
            <rFont val="Tahoma"/>
            <family val="2"/>
            <charset val="204"/>
          </rPr>
          <t xml:space="preserve">
- до 2100 г - 0,01 г
- от 2100 г до 5100 г - 0,1 г
</t>
        </r>
      </text>
    </comment>
    <comment ref="A874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7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75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7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76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77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78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79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0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1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2" authorId="0">
      <text>
        <r>
          <rPr>
            <b/>
            <sz val="9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8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3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 с настилом из нержавеющей стали</t>
        </r>
      </text>
    </comment>
    <comment ref="G88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4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 с настилом из нержавеющей стали</t>
        </r>
      </text>
    </comment>
    <comment ref="G8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5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 с настилом из нержавеющей стали</t>
        </r>
      </text>
    </comment>
    <comment ref="G8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6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 с настилом из нержавеющей стали</t>
        </r>
      </text>
    </comment>
    <comment ref="G88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7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 с настилом из нержавеющей стали</t>
        </r>
      </text>
    </comment>
    <comment ref="G88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8" authorId="0">
      <text>
        <r>
          <rPr>
            <b/>
            <sz val="8"/>
            <color indexed="81"/>
            <rFont val="Tahoma"/>
            <family val="2"/>
            <charset val="204"/>
          </rPr>
          <t>платформа: НЕРЖАВЕЮЩАЯ СТАЛЬ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88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89" authorId="0">
      <text>
        <r>
          <rPr>
            <b/>
            <sz val="8"/>
            <color indexed="81"/>
            <rFont val="Tahoma"/>
            <family val="2"/>
            <charset val="204"/>
          </rPr>
          <t>платформа: НЕРЖАВЕЮЩАЯ СТАЛЬ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88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0" authorId="0">
      <text>
        <r>
          <rPr>
            <b/>
            <sz val="8"/>
            <color indexed="81"/>
            <rFont val="Tahoma"/>
            <family val="2"/>
            <charset val="204"/>
          </rPr>
          <t>платформа: НЕРЖАВЕЮЩАЯ СТАЛЬ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8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1" authorId="0">
      <text>
        <r>
          <rPr>
            <b/>
            <sz val="8"/>
            <color indexed="81"/>
            <rFont val="Tahoma"/>
            <family val="2"/>
            <charset val="204"/>
          </rPr>
          <t>платформа: НЕРЖАВЕЮЩАЯ СТАЛЬ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89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2" authorId="0">
      <text>
        <r>
          <rPr>
            <b/>
            <sz val="8"/>
            <color indexed="81"/>
            <rFont val="Tahoma"/>
            <family val="2"/>
            <charset val="204"/>
          </rPr>
          <t>платформа: НЕРЖАВЕЮЩАЯ СТАЛЬ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89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3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4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9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5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9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6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89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7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нержавеющей стали</t>
        </r>
      </text>
    </comment>
    <comment ref="G89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8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нержавеющей стали</t>
        </r>
      </text>
    </comment>
    <comment ref="G89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899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нержавеющей стали</t>
        </r>
      </text>
    </comment>
    <comment ref="G89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900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нержавеющей стали</t>
        </r>
      </text>
    </comment>
    <comment ref="G90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901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90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902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90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903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90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904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90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>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A905" authorId="0">
      <text>
        <r>
          <rPr>
            <b/>
            <sz val="8"/>
            <color indexed="81"/>
            <rFont val="Tahoma"/>
            <family val="2"/>
            <charset val="204"/>
          </rPr>
          <t>Платформа из конструкционной стали</t>
        </r>
      </text>
    </comment>
    <comment ref="G90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Опции (оплачиваются отдельно):
</t>
        </r>
        <r>
          <rPr>
            <sz val="9"/>
            <color indexed="81"/>
            <rFont val="Tahoma"/>
            <family val="2"/>
            <charset val="204"/>
          </rPr>
          <t xml:space="preserve">
Индикаторы (на выбор):
-SI4D-A (пластмасса, кабель) - 3200 руб.
-SI4D-AB (н/ж, кабель) - 6500 руб.
-SI4D-A.W (пластмасса, радиоканал) - 7800 руб.
-SI4D-AB.W (н/ж, радиоканал) - 12100 руб.
Стойка для индикатора - 1500 руб.</t>
        </r>
      </text>
    </comment>
    <comment ref="F906" authorId="0">
      <text>
        <r>
          <rPr>
            <b/>
            <sz val="8"/>
            <color indexed="81"/>
            <rFont val="Arial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Arial"/>
            <family val="2"/>
            <charset val="204"/>
          </rPr>
          <t xml:space="preserve">
от 0 г до 42 г - 0,00001 г
от 42 г до 120 г - 0,0001 г
</t>
        </r>
      </text>
    </comment>
    <comment ref="F907" authorId="0">
      <text>
        <r>
          <rPr>
            <b/>
            <sz val="8"/>
            <color indexed="81"/>
            <rFont val="Arial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Arial"/>
            <family val="2"/>
            <charset val="204"/>
          </rPr>
          <t xml:space="preserve">
от 0 г до 82 г - 0,00001 г
от 82 г до 220 г - 0,0001 г
</t>
        </r>
      </text>
    </comment>
    <comment ref="F95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
- до 42 г - 0,00001 г
- от 42 г до 120 г - 0,0001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95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- до 82 г - 0,00001 г
- от 82 г до 220 г - 0,0001 г
</t>
        </r>
      </text>
    </comment>
    <comment ref="F1005" authorId="0">
      <text>
        <r>
          <rPr>
            <b/>
            <sz val="8"/>
            <color indexed="81"/>
            <rFont val="Tahoma"/>
            <family val="2"/>
            <charset val="204"/>
          </rPr>
          <t>НПВ - до 3 кг
d - 1 г
НПВ - 3-6 кг
d - 2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06" authorId="0">
      <text>
        <r>
          <rPr>
            <b/>
            <sz val="8"/>
            <color indexed="81"/>
            <rFont val="Tahoma"/>
            <family val="2"/>
            <charset val="204"/>
          </rPr>
          <t>НПВ - до 6 кг
d - 2 г
НПВ - 6-15 кг
d - 5 г</t>
        </r>
      </text>
    </comment>
    <comment ref="F1007" authorId="0">
      <text>
        <r>
          <rPr>
            <b/>
            <sz val="8"/>
            <color indexed="81"/>
            <rFont val="Tahoma"/>
            <family val="2"/>
            <charset val="204"/>
          </rPr>
          <t>НПВ - до 15 кг
d - 5 г
НПВ - 15-30 кг
d - 10 г</t>
        </r>
      </text>
    </comment>
    <comment ref="A1008" authorId="0">
      <text>
        <r>
          <rPr>
            <b/>
            <sz val="9"/>
            <color indexed="81"/>
            <rFont val="Tahoma"/>
            <family val="2"/>
            <charset val="204"/>
          </rPr>
          <t>Без стойки и без аккумулятора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08" authorId="0">
      <text>
        <r>
          <rPr>
            <b/>
            <sz val="8"/>
            <color indexed="81"/>
            <rFont val="Tahoma"/>
            <family val="2"/>
            <charset val="204"/>
          </rPr>
          <t>НПВ - до 3 кг
d - 1 г
НПВ - 3-6 кг
d - 2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09" authorId="0">
      <text>
        <r>
          <rPr>
            <b/>
            <sz val="9"/>
            <color indexed="81"/>
            <rFont val="Tahoma"/>
            <family val="2"/>
            <charset val="204"/>
          </rPr>
          <t>Со стойкой без аккумулятора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09" authorId="0">
      <text>
        <r>
          <rPr>
            <b/>
            <sz val="8"/>
            <color indexed="81"/>
            <rFont val="Tahoma"/>
            <family val="2"/>
            <charset val="204"/>
          </rPr>
          <t>НПВ - до 3 кг
d - 1 г
НПВ - 3-6 кг
d - 2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10" authorId="0">
      <text>
        <r>
          <rPr>
            <b/>
            <sz val="9"/>
            <color indexed="81"/>
            <rFont val="Tahoma"/>
            <family val="2"/>
            <charset val="204"/>
          </rPr>
          <t>Без стойки с аккумулятором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0" authorId="0">
      <text>
        <r>
          <rPr>
            <b/>
            <sz val="8"/>
            <color indexed="81"/>
            <rFont val="Tahoma"/>
            <family val="2"/>
            <charset val="204"/>
          </rPr>
          <t>НПВ - до 3 кг
d - 1 г
НПВ - 3-6 кг
d - 2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11" authorId="0">
      <text>
        <r>
          <rPr>
            <b/>
            <sz val="9"/>
            <color indexed="81"/>
            <rFont val="Tahoma"/>
            <family val="2"/>
            <charset val="204"/>
          </rPr>
          <t>Со стойкой и аккумулятором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1" authorId="0">
      <text>
        <r>
          <rPr>
            <b/>
            <sz val="8"/>
            <color indexed="81"/>
            <rFont val="Tahoma"/>
            <family val="2"/>
            <charset val="204"/>
          </rPr>
          <t>НПВ - до 3 кг
d - 1 г
НПВ - 3-6 кг
d - 2 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12" authorId="0">
      <text>
        <r>
          <rPr>
            <b/>
            <sz val="9"/>
            <color indexed="81"/>
            <rFont val="Tahoma"/>
            <family val="2"/>
            <charset val="204"/>
          </rPr>
          <t>Без стойки и аккумулятора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2" authorId="0">
      <text>
        <r>
          <rPr>
            <b/>
            <sz val="8"/>
            <color indexed="81"/>
            <rFont val="Tahoma"/>
            <family val="2"/>
            <charset val="204"/>
          </rPr>
          <t>НПВ - до 6 кг
d - 2 г
НПВ - 6-15 кг
d - 5 г</t>
        </r>
      </text>
    </comment>
    <comment ref="A1013" authorId="0">
      <text>
        <r>
          <rPr>
            <b/>
            <sz val="9"/>
            <color indexed="81"/>
            <rFont val="Tahoma"/>
            <family val="2"/>
            <charset val="204"/>
          </rPr>
          <t>Со стойкой без аккумулятора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3" authorId="0">
      <text>
        <r>
          <rPr>
            <b/>
            <sz val="8"/>
            <color indexed="81"/>
            <rFont val="Tahoma"/>
            <family val="2"/>
            <charset val="204"/>
          </rPr>
          <t>НПВ - до 6 кг
d - 2 г
НПВ - 6-15 кг
d - 5 г</t>
        </r>
      </text>
    </comment>
    <comment ref="A1014" authorId="0">
      <text>
        <r>
          <rPr>
            <b/>
            <sz val="9"/>
            <color indexed="81"/>
            <rFont val="Tahoma"/>
            <family val="2"/>
            <charset val="204"/>
          </rPr>
          <t>Без стойки с аккумулятором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4" authorId="0">
      <text>
        <r>
          <rPr>
            <b/>
            <sz val="8"/>
            <color indexed="81"/>
            <rFont val="Tahoma"/>
            <family val="2"/>
            <charset val="204"/>
          </rPr>
          <t>НПВ - до 6 кг
d - 2 г
НПВ - 6-15 кг
d - 5 г</t>
        </r>
      </text>
    </comment>
    <comment ref="A1015" authorId="0">
      <text>
        <r>
          <rPr>
            <b/>
            <sz val="8"/>
            <color indexed="81"/>
            <rFont val="Tahoma"/>
            <family val="2"/>
            <charset val="204"/>
          </rPr>
          <t>Со стойкой и аккумулятором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5" authorId="0">
      <text>
        <r>
          <rPr>
            <b/>
            <sz val="8"/>
            <color indexed="81"/>
            <rFont val="Tahoma"/>
            <family val="2"/>
            <charset val="204"/>
          </rPr>
          <t>НПВ - до 6 кг
d - 2 г
НПВ - 6-15 кг
d - 5 г</t>
        </r>
      </text>
    </comment>
    <comment ref="A1016" authorId="0">
      <text>
        <r>
          <rPr>
            <b/>
            <sz val="9"/>
            <color indexed="81"/>
            <rFont val="Tahoma"/>
            <family val="2"/>
            <charset val="204"/>
          </rPr>
          <t>Без аккумулятора и без стойки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6" authorId="0">
      <text>
        <r>
          <rPr>
            <b/>
            <sz val="8"/>
            <color indexed="81"/>
            <rFont val="Tahoma"/>
            <family val="2"/>
            <charset val="204"/>
          </rPr>
          <t>НПВ - до 15 кг
d - 5 г
НПВ - 15-30 кг
d - 10 г</t>
        </r>
      </text>
    </comment>
    <comment ref="A1017" authorId="0">
      <text>
        <r>
          <rPr>
            <b/>
            <sz val="9"/>
            <color indexed="81"/>
            <rFont val="Tahoma"/>
            <family val="2"/>
            <charset val="204"/>
          </rPr>
          <t>Со стойкой без аккумулятора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7" authorId="0">
      <text>
        <r>
          <rPr>
            <b/>
            <sz val="8"/>
            <color indexed="81"/>
            <rFont val="Tahoma"/>
            <family val="2"/>
            <charset val="204"/>
          </rPr>
          <t>НПВ - до 15 кг
d - 5 г
НПВ - 15-30 кг
d - 10 г</t>
        </r>
      </text>
    </comment>
    <comment ref="A1018" authorId="0">
      <text>
        <r>
          <rPr>
            <b/>
            <sz val="9"/>
            <color indexed="81"/>
            <rFont val="Tahoma"/>
            <family val="2"/>
            <charset val="204"/>
          </rPr>
          <t>Без стойки с аккумулятором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8" authorId="0">
      <text>
        <r>
          <rPr>
            <b/>
            <sz val="8"/>
            <color indexed="81"/>
            <rFont val="Tahoma"/>
            <family val="2"/>
            <charset val="204"/>
          </rPr>
          <t>НПВ - до 15 кг
d - 5 г
НПВ - 15-30 кг
d - 10 г</t>
        </r>
      </text>
    </comment>
    <comment ref="A1019" authorId="0">
      <text>
        <r>
          <rPr>
            <b/>
            <sz val="9"/>
            <color indexed="81"/>
            <rFont val="Tahoma"/>
            <family val="2"/>
            <charset val="204"/>
          </rPr>
          <t>Со стойкой и аккумулятором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19" authorId="0">
      <text>
        <r>
          <rPr>
            <b/>
            <sz val="8"/>
            <color indexed="81"/>
            <rFont val="Tahoma"/>
            <family val="2"/>
            <charset val="204"/>
          </rPr>
          <t>НПВ - до 15 кг
d - 5 г
НПВ - 15-30 кг
d - 10 г</t>
        </r>
      </text>
    </comment>
    <comment ref="A1038" authorId="0">
      <text>
        <r>
          <rPr>
            <b/>
            <sz val="9"/>
            <color indexed="81"/>
            <rFont val="Tahoma"/>
            <family val="2"/>
            <charset val="204"/>
          </rPr>
          <t>С дополнительным дисплеем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39" authorId="0">
      <text>
        <r>
          <rPr>
            <b/>
            <sz val="9"/>
            <color indexed="81"/>
            <rFont val="Tahoma"/>
            <family val="2"/>
            <charset val="204"/>
          </rPr>
          <t>С дополнительным дисплеем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40" authorId="0">
      <text>
        <r>
          <rPr>
            <b/>
            <sz val="9"/>
            <color indexed="81"/>
            <rFont val="Tahoma"/>
            <family val="2"/>
            <charset val="204"/>
          </rPr>
          <t>С дополнительным дисплеем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41" authorId="0">
      <text>
        <r>
          <rPr>
            <b/>
            <sz val="9"/>
            <color indexed="81"/>
            <rFont val="Tahoma"/>
            <family val="2"/>
            <charset val="204"/>
          </rPr>
          <t>С дополнительным дисплеем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5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- до 80 г - 0,00001 г
- от 80 г до 210 г - 0,0001 г
</t>
        </r>
      </text>
    </comment>
    <comment ref="A108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Весы в кейсе с гирей F1-2 кг (цилиндр)
</t>
        </r>
      </text>
    </comment>
    <comment ref="A108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
Весы в кейсе с гирей F1-2 кг (цилиндр) и аккумуляторной батареей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10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>- до 81 г - 0,00001 г
- от 81 г до 210 г - 0,0001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120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
- до 60 г - 0,00001 г
- от 60 г до 220 г - 0,0001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12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Двухдиапазонные весы:
</t>
        </r>
        <r>
          <rPr>
            <sz val="8"/>
            <color indexed="81"/>
            <rFont val="Tahoma"/>
            <family val="2"/>
            <charset val="204"/>
          </rPr>
          <t xml:space="preserve">
- до 60 г - 0,00001 г
- от 60 г до 220 г - 0,0001 г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F13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Двухдиапазаонные весы:
</t>
        </r>
        <r>
          <rPr>
            <sz val="9"/>
            <color indexed="81"/>
            <rFont val="Tahoma"/>
            <family val="2"/>
            <charset val="204"/>
          </rPr>
          <t xml:space="preserve">- от 0 г до 42 г - 0,00001 г
- от 42 г до 120 г - 0,0001 г
</t>
        </r>
      </text>
    </comment>
    <comment ref="F13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Двухдиапазаонные весы:
</t>
        </r>
        <r>
          <rPr>
            <sz val="9"/>
            <color indexed="81"/>
            <rFont val="Tahoma"/>
            <family val="2"/>
            <charset val="204"/>
          </rPr>
          <t xml:space="preserve">- от 0 г до 82 г - 0,00001 г
- от 82 г до 220 г - 0,0001 г
</t>
        </r>
      </text>
    </comment>
    <comment ref="A1451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2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3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4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5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6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7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8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59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60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61" authorId="0">
      <text>
        <r>
          <rPr>
            <b/>
            <sz val="8"/>
            <color indexed="81"/>
            <rFont val="Tahoma"/>
            <family val="2"/>
            <charset val="204"/>
          </rPr>
          <t>Индикатор на выбор:
Индикатор CI-2001A (только сеть) - 230 USD
Индикатор BI-100 (сеть/акк.) - 320 USD
Стойка для индикатора BI-100 - 95 USD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<sst xmlns="http://schemas.openxmlformats.org/spreadsheetml/2006/main" count="16348" uniqueCount="5663">
  <si>
    <t>ООО «ТехноКом»</t>
  </si>
  <si>
    <t xml:space="preserve">454084, РФ, г.Челябинск, пр-кт Победы, 168/В оф.3
Тел.:/факс: (351) 264-20-68, 217-89-79, 218-13-40, 236-49-26.
Е-mail: techno-kom@inbox.ru; info@techno-kom.ru,     Сайт: www.iktk.ru    www.techno-kom.ru
</t>
  </si>
  <si>
    <t>GR-120</t>
  </si>
  <si>
    <t>GR-200</t>
  </si>
  <si>
    <t>GR-300</t>
  </si>
  <si>
    <t>GR-202</t>
  </si>
  <si>
    <t>GH-120</t>
  </si>
  <si>
    <t>GH-200</t>
  </si>
  <si>
    <t>GH-300</t>
  </si>
  <si>
    <t>GH-202</t>
  </si>
  <si>
    <t>GH-252</t>
  </si>
  <si>
    <t>HR-60</t>
  </si>
  <si>
    <t>HR-120</t>
  </si>
  <si>
    <t>HR-200</t>
  </si>
  <si>
    <t>HR-300i</t>
  </si>
  <si>
    <t>HR-202i</t>
  </si>
  <si>
    <t>DL-120</t>
  </si>
  <si>
    <t>DL-200</t>
  </si>
  <si>
    <t>DL-300</t>
  </si>
  <si>
    <t>DL-1200</t>
  </si>
  <si>
    <t>DL-2000</t>
  </si>
  <si>
    <t>DL-3000</t>
  </si>
  <si>
    <t>DL-120WP</t>
  </si>
  <si>
    <t>DL-200WP</t>
  </si>
  <si>
    <t>DL-300WP</t>
  </si>
  <si>
    <t>DL-1200WP</t>
  </si>
  <si>
    <t>DL-2000WP</t>
  </si>
  <si>
    <t>DL-3000WP</t>
  </si>
  <si>
    <t>DX-120</t>
  </si>
  <si>
    <t>DX-200</t>
  </si>
  <si>
    <t>DX-300</t>
  </si>
  <si>
    <t>DX-1200</t>
  </si>
  <si>
    <t>DX-2000</t>
  </si>
  <si>
    <t>DX-3000</t>
  </si>
  <si>
    <t>DX-120WP</t>
  </si>
  <si>
    <t>DX-200WP</t>
  </si>
  <si>
    <t>DX-300WP</t>
  </si>
  <si>
    <t>DX-1200WP</t>
  </si>
  <si>
    <t>DX-2000WP</t>
  </si>
  <si>
    <t>DX-3000WP</t>
  </si>
  <si>
    <t>GF-200</t>
  </si>
  <si>
    <t>GF-300</t>
  </si>
  <si>
    <t>GF-400</t>
  </si>
  <si>
    <t>GF-600</t>
  </si>
  <si>
    <t>GF-800</t>
  </si>
  <si>
    <t>GF-1000</t>
  </si>
  <si>
    <t>GF-1200</t>
  </si>
  <si>
    <t>GF-2000</t>
  </si>
  <si>
    <t>GF-3000</t>
  </si>
  <si>
    <t>GF-4000</t>
  </si>
  <si>
    <t>GF-6100</t>
  </si>
  <si>
    <t>GF-6000</t>
  </si>
  <si>
    <t>GF-8000</t>
  </si>
  <si>
    <t>GX-200</t>
  </si>
  <si>
    <t>GX-400</t>
  </si>
  <si>
    <t>GX-600</t>
  </si>
  <si>
    <t>GX-800</t>
  </si>
  <si>
    <t>GX-1000</t>
  </si>
  <si>
    <t>GX-2000</t>
  </si>
  <si>
    <t>GX-4000</t>
  </si>
  <si>
    <t>GX-6100</t>
  </si>
  <si>
    <t>GX-6000</t>
  </si>
  <si>
    <t>GX-8000</t>
  </si>
  <si>
    <t>GP-12K</t>
  </si>
  <si>
    <t>GP-20K</t>
  </si>
  <si>
    <t>GP-30K</t>
  </si>
  <si>
    <t>GP-30KS</t>
  </si>
  <si>
    <t>GP-32K</t>
  </si>
  <si>
    <t xml:space="preserve">GP-32KS </t>
  </si>
  <si>
    <t>GP-40K</t>
  </si>
  <si>
    <t>GP-60K</t>
  </si>
  <si>
    <t xml:space="preserve">GP-60KS </t>
  </si>
  <si>
    <t xml:space="preserve">GP-61K </t>
  </si>
  <si>
    <t xml:space="preserve">GP-61KS </t>
  </si>
  <si>
    <t>GP-100K</t>
  </si>
  <si>
    <t>GP-102K</t>
  </si>
  <si>
    <t>GP-100KS</t>
  </si>
  <si>
    <t>EK-120i</t>
  </si>
  <si>
    <t>EK-200i</t>
  </si>
  <si>
    <t>EK-300i</t>
  </si>
  <si>
    <t>EK-410i</t>
  </si>
  <si>
    <t>EK-610i</t>
  </si>
  <si>
    <t>EK-600i</t>
  </si>
  <si>
    <t>EK-1200i</t>
  </si>
  <si>
    <t>EK-2000i</t>
  </si>
  <si>
    <t>EK-3000i</t>
  </si>
  <si>
    <t>EK-4100i</t>
  </si>
  <si>
    <t>EK-6100i</t>
  </si>
  <si>
    <t>EK-6000i</t>
  </si>
  <si>
    <t>EK-12Ki</t>
  </si>
  <si>
    <t>EW-150i</t>
  </si>
  <si>
    <t>EW-1500i</t>
  </si>
  <si>
    <t>EW-12Ki</t>
  </si>
  <si>
    <t>EK-4000H</t>
  </si>
  <si>
    <t>EK-6000H</t>
  </si>
  <si>
    <t>NP-1000S</t>
  </si>
  <si>
    <t>NP-2000S</t>
  </si>
  <si>
    <t>NP-5000S</t>
  </si>
  <si>
    <t>NP-5001S</t>
  </si>
  <si>
    <t>NP-12KS</t>
  </si>
  <si>
    <t>NP-20KS</t>
  </si>
  <si>
    <t>NP-30KS</t>
  </si>
  <si>
    <t>HL-100</t>
  </si>
  <si>
    <t>HL-200</t>
  </si>
  <si>
    <t>HL-400</t>
  </si>
  <si>
    <t>HL-2000</t>
  </si>
  <si>
    <t>HL-4000</t>
  </si>
  <si>
    <t>HL-200i</t>
  </si>
  <si>
    <t>HL-2000i</t>
  </si>
  <si>
    <t>HJ-150</t>
  </si>
  <si>
    <t>HL-300WP</t>
  </si>
  <si>
    <t>HL-1000WP</t>
  </si>
  <si>
    <t>HL-3000WP</t>
  </si>
  <si>
    <t>HL-3000LWP</t>
  </si>
  <si>
    <t>SK-1000</t>
  </si>
  <si>
    <t>SK-2000</t>
  </si>
  <si>
    <t>SK-5000</t>
  </si>
  <si>
    <t>SK-5001</t>
  </si>
  <si>
    <t>SK-10K</t>
  </si>
  <si>
    <t>SK-20K</t>
  </si>
  <si>
    <t>SK-30K</t>
  </si>
  <si>
    <t>SK-1000WP</t>
  </si>
  <si>
    <t>SK-2000WP</t>
  </si>
  <si>
    <t>SK-5000WP</t>
  </si>
  <si>
    <t>SK-5001WP</t>
  </si>
  <si>
    <t>SK-10KWP</t>
  </si>
  <si>
    <t>SK-20KWP</t>
  </si>
  <si>
    <t>SK-1000D</t>
  </si>
  <si>
    <t>SK-2000D</t>
  </si>
  <si>
    <t>SK-5000D</t>
  </si>
  <si>
    <t>SK-10KD</t>
  </si>
  <si>
    <t>SK-20KD</t>
  </si>
  <si>
    <t>SK-30KD</t>
  </si>
  <si>
    <t>FC-500i</t>
  </si>
  <si>
    <t>FC-1000i</t>
  </si>
  <si>
    <t>FC-2000i</t>
  </si>
  <si>
    <t>FC-5000i</t>
  </si>
  <si>
    <t>FC-10Ki</t>
  </si>
  <si>
    <t>FC-20Ki</t>
  </si>
  <si>
    <t>FC-50Ki</t>
  </si>
  <si>
    <t>FC-500Si</t>
  </si>
  <si>
    <t>FC-5000Si</t>
  </si>
  <si>
    <t>HC-3Ki</t>
  </si>
  <si>
    <t>HC-6Ki</t>
  </si>
  <si>
    <t>HC-15Ki</t>
  </si>
  <si>
    <t>HC-30Ki</t>
  </si>
  <si>
    <t>FG-30KAM</t>
  </si>
  <si>
    <t>FG-60KAM</t>
  </si>
  <si>
    <t>FG-150KAM</t>
  </si>
  <si>
    <t>FG-30KBM</t>
  </si>
  <si>
    <t>FG-60KBM</t>
  </si>
  <si>
    <t>FG-150KBM</t>
  </si>
  <si>
    <t>FG-60KAL</t>
  </si>
  <si>
    <t>FG-150KAL</t>
  </si>
  <si>
    <t>FS-6Ki</t>
  </si>
  <si>
    <t>FS-15Ki</t>
  </si>
  <si>
    <t>FS-30Ki</t>
  </si>
  <si>
    <t>HV-15KGL</t>
  </si>
  <si>
    <t>HV-60KGL</t>
  </si>
  <si>
    <t>HV-200KGL</t>
  </si>
  <si>
    <t>HV-15KGV</t>
  </si>
  <si>
    <t>HV-60KGV</t>
  </si>
  <si>
    <t>HV-200KGV</t>
  </si>
  <si>
    <t>HW-10KGL</t>
  </si>
  <si>
    <t>HW-60KGL</t>
  </si>
  <si>
    <t>HW-100KGL</t>
  </si>
  <si>
    <t>HW-200KGL</t>
  </si>
  <si>
    <t>HW-10KGV</t>
  </si>
  <si>
    <t>HW-60KGV</t>
  </si>
  <si>
    <t>HW-100KGV</t>
  </si>
  <si>
    <t>HW-200KGV</t>
  </si>
  <si>
    <t>HV-15KVWP</t>
  </si>
  <si>
    <t>HV-60KVWP</t>
  </si>
  <si>
    <t>HV-200KVWP</t>
  </si>
  <si>
    <t>HW-10KVWP</t>
  </si>
  <si>
    <t>HW-60KVWP</t>
  </si>
  <si>
    <t>HW-100KVWP</t>
  </si>
  <si>
    <t>HW-200KVWP</t>
  </si>
  <si>
    <t>XFR-125E</t>
  </si>
  <si>
    <t>XFR-205DRE</t>
  </si>
  <si>
    <t>AF-R220CE</t>
  </si>
  <si>
    <t>HT-80CE</t>
  </si>
  <si>
    <t>HT-120CE</t>
  </si>
  <si>
    <t>HT-220CE</t>
  </si>
  <si>
    <t>HTR-80CE</t>
  </si>
  <si>
    <t>HTR-120CE</t>
  </si>
  <si>
    <t>HTR-220CE</t>
  </si>
  <si>
    <t>CT-600CE</t>
  </si>
  <si>
    <t>AJ-220CE</t>
  </si>
  <si>
    <t>AJH-220CE</t>
  </si>
  <si>
    <t>AJ-320CE</t>
  </si>
  <si>
    <t>AJH-320CE</t>
  </si>
  <si>
    <t>AJ-420CE</t>
  </si>
  <si>
    <t>AJH-420CE</t>
  </si>
  <si>
    <t>AJ-620CE</t>
  </si>
  <si>
    <t>AJH-620CE</t>
  </si>
  <si>
    <t>AJ-820CE</t>
  </si>
  <si>
    <t>AJ-1200CE</t>
  </si>
  <si>
    <t>AJ-2200CE</t>
  </si>
  <si>
    <t>AJH-2200CE</t>
  </si>
  <si>
    <t>AJ-3200CE</t>
  </si>
  <si>
    <t>AJH-3200CE</t>
  </si>
  <si>
    <t>AJ-4200CE</t>
  </si>
  <si>
    <t>AJH-4200CE</t>
  </si>
  <si>
    <t>AJ-6200CE</t>
  </si>
  <si>
    <t>AJ-8200CE</t>
  </si>
  <si>
    <t>AJ-12KCE</t>
  </si>
  <si>
    <t>HJ-220CE</t>
  </si>
  <si>
    <t>HJ-320CE</t>
  </si>
  <si>
    <t>HJ-420CE</t>
  </si>
  <si>
    <t>HJ-620CE</t>
  </si>
  <si>
    <t>HJ-1200CE</t>
  </si>
  <si>
    <t>HJ-2200CE</t>
  </si>
  <si>
    <t>HJ-3200CE</t>
  </si>
  <si>
    <t>HJ-4200CE</t>
  </si>
  <si>
    <t>HJ-6200CE</t>
  </si>
  <si>
    <t>HJ-8200CE</t>
  </si>
  <si>
    <t>HJ-10KE</t>
  </si>
  <si>
    <t>HJ-12KCE</t>
  </si>
  <si>
    <t>HJ-15KCE</t>
  </si>
  <si>
    <t>HJ-21KE</t>
  </si>
  <si>
    <t>HJR-220CE</t>
  </si>
  <si>
    <t>HJR-320CE</t>
  </si>
  <si>
    <t>HJR-420CE</t>
  </si>
  <si>
    <t>HJR-620CE</t>
  </si>
  <si>
    <t>HJR-1200CE</t>
  </si>
  <si>
    <t>HJR-2200CE</t>
  </si>
  <si>
    <t>HJR-3200CE</t>
  </si>
  <si>
    <t>HJR-4200CE</t>
  </si>
  <si>
    <t>HJ-17KSCE</t>
  </si>
  <si>
    <t>HJ-22KSCE</t>
  </si>
  <si>
    <t>HJ-33KSCE</t>
  </si>
  <si>
    <t>HJ-62KDSCE</t>
  </si>
  <si>
    <t>HJR-17KSCE</t>
  </si>
  <si>
    <t>HJR-22KSCE</t>
  </si>
  <si>
    <t>HJR-33KSCE</t>
  </si>
  <si>
    <t>HJR-62KDSCE</t>
  </si>
  <si>
    <t>ST-1500</t>
  </si>
  <si>
    <t>ST-3000</t>
  </si>
  <si>
    <t>ST-6000</t>
  </si>
  <si>
    <t>SJ-220CE</t>
  </si>
  <si>
    <t>SJ-420CE</t>
  </si>
  <si>
    <t>SJ-620CE</t>
  </si>
  <si>
    <t>SJ-1200CE</t>
  </si>
  <si>
    <t>SJ-2200CE</t>
  </si>
  <si>
    <t>SJ-4200CE</t>
  </si>
  <si>
    <t>SJ-6200CE</t>
  </si>
  <si>
    <t>SJ-12KCE</t>
  </si>
  <si>
    <t>CJ-220ER</t>
  </si>
  <si>
    <t>CJ-320ER</t>
  </si>
  <si>
    <t>CJ-620ER</t>
  </si>
  <si>
    <t>CJ-820ER</t>
  </si>
  <si>
    <t>CJ-2200ER</t>
  </si>
  <si>
    <t>CJ-3200ER</t>
  </si>
  <si>
    <t>CJ-6200ER</t>
  </si>
  <si>
    <t>CJ-8200ER</t>
  </si>
  <si>
    <t>CJ-15KER</t>
  </si>
  <si>
    <t>GZII-2000CEX</t>
  </si>
  <si>
    <t>GZII-B2000CEX</t>
  </si>
  <si>
    <t>GZII-6000CEX</t>
  </si>
  <si>
    <t>GZII-B6000CEX</t>
  </si>
  <si>
    <t>GZII-12KCEX</t>
  </si>
  <si>
    <t>GZII-B12KCEX</t>
  </si>
  <si>
    <t>GZII-30KCEX</t>
  </si>
  <si>
    <t>GZII-B30KCEX</t>
  </si>
  <si>
    <t>GZII-60KCEX</t>
  </si>
  <si>
    <t>GZII-B60KCEX</t>
  </si>
  <si>
    <t>GZH-610CEX</t>
  </si>
  <si>
    <t>GZH-B610CEX</t>
  </si>
  <si>
    <t>GZH-1500CEX</t>
  </si>
  <si>
    <t>GZH-B1500CEX</t>
  </si>
  <si>
    <t>GZH-3100CEX</t>
  </si>
  <si>
    <t>GZH-B3100CEX</t>
  </si>
  <si>
    <t>GZH-6100CEX</t>
  </si>
  <si>
    <t>GZH-B6100CEX</t>
  </si>
  <si>
    <t>GZH-30KCEX</t>
  </si>
  <si>
    <t>GZH-B30KCEX</t>
  </si>
  <si>
    <t>TS-30KE-R</t>
  </si>
  <si>
    <t>SP-60K</t>
  </si>
  <si>
    <t>SP-150K</t>
  </si>
  <si>
    <t>MCII-620</t>
  </si>
  <si>
    <t>MCII-1100</t>
  </si>
  <si>
    <t>MCII-2100</t>
  </si>
  <si>
    <t>MCII-5100</t>
  </si>
  <si>
    <t>MCII-11K</t>
  </si>
  <si>
    <t>MCII-21K</t>
  </si>
  <si>
    <t>ВЛ-120</t>
  </si>
  <si>
    <t>ВЛ-210</t>
  </si>
  <si>
    <t>ВЛТЭ-150</t>
  </si>
  <si>
    <t>ВЛТЭ-210</t>
  </si>
  <si>
    <t>ВЛТЭ-310</t>
  </si>
  <si>
    <t>ВЛТЭ-210/510</t>
  </si>
  <si>
    <t>ВЛТЭ-500</t>
  </si>
  <si>
    <t>ВЛТЭ-1100</t>
  </si>
  <si>
    <t>ВЛТЭ-2100</t>
  </si>
  <si>
    <t>ВЛТЭ-2200</t>
  </si>
  <si>
    <t>ВЛТЭ-2100/5100</t>
  </si>
  <si>
    <t>ВЛТЭ-5000</t>
  </si>
  <si>
    <t>ВЛТЭ-6100</t>
  </si>
  <si>
    <t>ALC-80d4</t>
  </si>
  <si>
    <t>ALC-110d4</t>
  </si>
  <si>
    <t>ALC-210d4</t>
  </si>
  <si>
    <t>ALC-150d3</t>
  </si>
  <si>
    <t>ALC-320d3</t>
  </si>
  <si>
    <t>ALC-810d2</t>
  </si>
  <si>
    <t>ALC-1100d2</t>
  </si>
  <si>
    <t>ALC-2100d2</t>
  </si>
  <si>
    <t>ALC-3100d2</t>
  </si>
  <si>
    <t>ALC-2100d1</t>
  </si>
  <si>
    <t>ALC-4100d1</t>
  </si>
  <si>
    <t>ALC-6100d1</t>
  </si>
  <si>
    <t>VIC-120d3</t>
  </si>
  <si>
    <t>VIC-300d3</t>
  </si>
  <si>
    <t>VIC-200d5mg</t>
  </si>
  <si>
    <t>VIC-400d5mg</t>
  </si>
  <si>
    <t>VIC-210d2</t>
  </si>
  <si>
    <t>VIC-410d2</t>
  </si>
  <si>
    <t>VIC-610d2</t>
  </si>
  <si>
    <t>VIC-510d1</t>
  </si>
  <si>
    <t>VIC-710d1</t>
  </si>
  <si>
    <t>VIC-1500d1</t>
  </si>
  <si>
    <t>VIC-3100d1</t>
  </si>
  <si>
    <t>VIC-5100d1</t>
  </si>
  <si>
    <t>VIC-4d</t>
  </si>
  <si>
    <t>VIC-6d</t>
  </si>
  <si>
    <t>VIC-10d</t>
  </si>
  <si>
    <t>EC-210d1</t>
  </si>
  <si>
    <t>EC-410d1</t>
  </si>
  <si>
    <t>EC-2100d</t>
  </si>
  <si>
    <t>EC-4100d</t>
  </si>
  <si>
    <t>PP-65d2</t>
  </si>
  <si>
    <t>PP-200d1</t>
  </si>
  <si>
    <t>PP-400d1</t>
  </si>
  <si>
    <t>SVI-10/1</t>
  </si>
  <si>
    <t>SVI-20/2</t>
  </si>
  <si>
    <t>SVI-50/5</t>
  </si>
  <si>
    <t>SVI-100/20</t>
  </si>
  <si>
    <t>SVI-200/50</t>
  </si>
  <si>
    <t>ATL-80d4</t>
  </si>
  <si>
    <t>ATL-80d4-I</t>
  </si>
  <si>
    <t>ATL-120d4</t>
  </si>
  <si>
    <t>ATL-120d4-I</t>
  </si>
  <si>
    <t>ATL-220d4</t>
  </si>
  <si>
    <t>ATL-220d4-I</t>
  </si>
  <si>
    <t>ATL-150d3</t>
  </si>
  <si>
    <t>ATL-150d3-I</t>
  </si>
  <si>
    <t>ATL-420d3</t>
  </si>
  <si>
    <t>ATL-420d3-I</t>
  </si>
  <si>
    <t>ATL-620d3</t>
  </si>
  <si>
    <t>ATL-620d3-I</t>
  </si>
  <si>
    <t>ATL-820d2</t>
  </si>
  <si>
    <t>ATL-820d2-I</t>
  </si>
  <si>
    <t>ATL-2200d2</t>
  </si>
  <si>
    <t>ATL-2200d2-I</t>
  </si>
  <si>
    <t>ATL-4200d2</t>
  </si>
  <si>
    <t>ATL-4200d2-I</t>
  </si>
  <si>
    <t>ATL-6200d2</t>
  </si>
  <si>
    <t>ATL-6200d2-I</t>
  </si>
  <si>
    <t>ATL-6200d1</t>
  </si>
  <si>
    <t>ATL-6200d1-I</t>
  </si>
  <si>
    <t>ATL-8200d1</t>
  </si>
  <si>
    <t>ATL-8200d1-I</t>
  </si>
  <si>
    <t>ВСП-6/2-4ТК</t>
  </si>
  <si>
    <t>ВСП-30/5-4ТК</t>
  </si>
  <si>
    <t>ВСП-6/2-4ТКС</t>
  </si>
  <si>
    <t>ВСП-30/5-4ТКС</t>
  </si>
  <si>
    <t>ВСП-0,5/0,1-1</t>
  </si>
  <si>
    <t>ВСП-1/0,2-1</t>
  </si>
  <si>
    <t>ВСП-3/0,5-1</t>
  </si>
  <si>
    <t>ВСП-3/1-1</t>
  </si>
  <si>
    <t>ВСП-2,5/0,5-2</t>
  </si>
  <si>
    <t>ВСП-10/2-2</t>
  </si>
  <si>
    <t>ВСП-3/0,5-2В</t>
  </si>
  <si>
    <t xml:space="preserve">ВСП-6/1-2В </t>
  </si>
  <si>
    <t>ВСП-15/2-2В</t>
  </si>
  <si>
    <t>ВСП-30/5-2В</t>
  </si>
  <si>
    <t>ВСП-3/0,5-3К</t>
  </si>
  <si>
    <t>ВСП-6/1-3К</t>
  </si>
  <si>
    <t>ВСП-12/2-3К</t>
  </si>
  <si>
    <t>ВСП-30/5-3К</t>
  </si>
  <si>
    <t>ВСП-70/10-4</t>
  </si>
  <si>
    <t>Е68-10</t>
  </si>
  <si>
    <t>Е68-50</t>
  </si>
  <si>
    <t>Е68-100</t>
  </si>
  <si>
    <t>Е68-250</t>
  </si>
  <si>
    <t>Е68-500</t>
  </si>
  <si>
    <t>КД-100</t>
  </si>
  <si>
    <t>КД-200</t>
  </si>
  <si>
    <t>КД-500</t>
  </si>
  <si>
    <t>ВСП-60/10-5С</t>
  </si>
  <si>
    <t>ВСП-150/20-5С</t>
  </si>
  <si>
    <t>ВСП-300/50-5С</t>
  </si>
  <si>
    <t>ВСП-300/50-8</t>
  </si>
  <si>
    <t>ВСП-600/100-8</t>
  </si>
  <si>
    <t>ВСТ-150/2</t>
  </si>
  <si>
    <t>ВСТ-150/5</t>
  </si>
  <si>
    <t>ВСТ-300/5</t>
  </si>
  <si>
    <t>ВСТ-600/10</t>
  </si>
  <si>
    <t>ВСТ-1,5к/0,02</t>
  </si>
  <si>
    <t>ВСТ-3к/0,05</t>
  </si>
  <si>
    <t>ВСН-1,5/0,1-3</t>
  </si>
  <si>
    <t>Модель</t>
  </si>
  <si>
    <t>ВСН-3/0,2-3</t>
  </si>
  <si>
    <t>ВСТ-6к/0,5-3</t>
  </si>
  <si>
    <t>ВСТ-6к/0,2-3</t>
  </si>
  <si>
    <t>ВСН-15/0,5-3</t>
  </si>
  <si>
    <t>ВСН-15/1-3</t>
  </si>
  <si>
    <t>ВСН-30/1-3</t>
  </si>
  <si>
    <t>ВСН-30/2-3</t>
  </si>
  <si>
    <t>ВСН-150/10-5Н</t>
  </si>
  <si>
    <t>ВСН-150/10-5</t>
  </si>
  <si>
    <t>ВСН-300/20-5</t>
  </si>
  <si>
    <t>ВСЛ-400/1</t>
  </si>
  <si>
    <t>ВСЛ-2к/0,01</t>
  </si>
  <si>
    <t>ВСЛ-4к/0,01</t>
  </si>
  <si>
    <t>ВСЛ-10к/0,1</t>
  </si>
  <si>
    <t>ВСЛ-20к/0,1</t>
  </si>
  <si>
    <t>ВСЛ-30к/0,1</t>
  </si>
  <si>
    <t>ВСЛ-50к/0,5</t>
  </si>
  <si>
    <t>ВСК-30А</t>
  </si>
  <si>
    <t>ВСК-100А</t>
  </si>
  <si>
    <t>ВСК-300А</t>
  </si>
  <si>
    <t>ВСК-500А</t>
  </si>
  <si>
    <t>ВСК-1000А</t>
  </si>
  <si>
    <t>ВСК-600В</t>
  </si>
  <si>
    <t>ВСК-1000В</t>
  </si>
  <si>
    <t>ВСК-2000В</t>
  </si>
  <si>
    <t>ВСК-3000В</t>
  </si>
  <si>
    <t>ВСК-5000В</t>
  </si>
  <si>
    <t>ВСК-10000В</t>
  </si>
  <si>
    <t>ВСК-20000В</t>
  </si>
  <si>
    <t>ВСК-5000Д</t>
  </si>
  <si>
    <t>ВСК-10000Д</t>
  </si>
  <si>
    <t>ВСК-20000Д</t>
  </si>
  <si>
    <t>ВСК-30000Д</t>
  </si>
  <si>
    <t>ВСК-50000Д</t>
  </si>
  <si>
    <t>ВСА-20000-6</t>
  </si>
  <si>
    <t>ВСА-40000-6</t>
  </si>
  <si>
    <t>ВСА-40000-12</t>
  </si>
  <si>
    <t>ВСА-40000-18</t>
  </si>
  <si>
    <t>ВСА-60000-12</t>
  </si>
  <si>
    <t>ВСА-60000-18</t>
  </si>
  <si>
    <t>ВСА-60000-24</t>
  </si>
  <si>
    <t>ВСА-100000-18</t>
  </si>
  <si>
    <t>ВСА-100000-24</t>
  </si>
  <si>
    <t>ВСУ-15000П-2</t>
  </si>
  <si>
    <t>ВСУ-15000П-3</t>
  </si>
  <si>
    <t>ВСУ-15000П-4</t>
  </si>
  <si>
    <t>ВСУ-30000П-2</t>
  </si>
  <si>
    <t>ВСУ-30000П-3</t>
  </si>
  <si>
    <t>ВСУ-30000П-4</t>
  </si>
  <si>
    <t>ВСУ-30000В-5</t>
  </si>
  <si>
    <t>ВСУ-30000В-6</t>
  </si>
  <si>
    <t>ВСП4-300А                                              (рифленый лист)</t>
  </si>
  <si>
    <t>ВСП4-300А                                   (гладкий лист)</t>
  </si>
  <si>
    <t>ВСП4-300А                (нержавейка)</t>
  </si>
  <si>
    <t>ВСП4-500А                                              (рифленый лист)</t>
  </si>
  <si>
    <t>ВСП4-500А                                   (гладкий лист)</t>
  </si>
  <si>
    <t>ВСП4-600А                                        (рифленый лист)</t>
  </si>
  <si>
    <t>ВСП4-600А                                   (гладкий лист)</t>
  </si>
  <si>
    <t>ВСП4-600А                (нержавейка)</t>
  </si>
  <si>
    <t>ВСП4-1000А                                        (рифленый лист)</t>
  </si>
  <si>
    <t>ВСП4-1000А                                   (гладкий лист)</t>
  </si>
  <si>
    <t>ВСП4-1000А                (нержавейка)</t>
  </si>
  <si>
    <t>ВСП4-1500А                                        (рифленый лист)</t>
  </si>
  <si>
    <t>ВСП4-1500А                (нержавейка)</t>
  </si>
  <si>
    <t>ВСП4-2000А                                        (рифленый лист)</t>
  </si>
  <si>
    <t>ВСП4-2000А                (нержавейка)</t>
  </si>
  <si>
    <t>ВСП4-3000А                                        (рифленый лист)</t>
  </si>
  <si>
    <t>ВСП4-3000А                (нержавейка)</t>
  </si>
  <si>
    <t>ВСП4-5000А                                        (рифленый лист)</t>
  </si>
  <si>
    <t>ВСП4-6000А                                        (рифленый лист)</t>
  </si>
  <si>
    <t>ВСП4-10000А                                        (рифленый лист)</t>
  </si>
  <si>
    <t>ВСП4-150Н                                        (рифленый лист)</t>
  </si>
  <si>
    <t>ВСП4-300Н                                        (рифленый лист)</t>
  </si>
  <si>
    <t>ВСП4-300Н                (нержавейка)</t>
  </si>
  <si>
    <t>ВСП4-500Н                                        (рифленый лист)</t>
  </si>
  <si>
    <t>ВСП4-600Н                                        (рифленый лист)</t>
  </si>
  <si>
    <t>ВСП4-600Н                (нержавейка)</t>
  </si>
  <si>
    <t>ВСП4-1000Н                                        (рифленый лист)</t>
  </si>
  <si>
    <t>ВСП4-1000Н                (нержавейка)</t>
  </si>
  <si>
    <t>ВСП4-1500Н                                        (рифленый лист)</t>
  </si>
  <si>
    <t>ВСП4-1500Н                (нержавейка)</t>
  </si>
  <si>
    <t>ВСП4-2000Н                                        (рифленый лист)</t>
  </si>
  <si>
    <t>ВСП4-2000Н                (нержавейка)</t>
  </si>
  <si>
    <t>ВСП4-3000Н                                        (рифленый лист)</t>
  </si>
  <si>
    <t>ВСП4-3000Н                (нержавейка)</t>
  </si>
  <si>
    <t>ВСП4-5000Н                                        (рифленый лист)</t>
  </si>
  <si>
    <t>ВСП4-6000Н                                        (рифленый лист)</t>
  </si>
  <si>
    <t>ВСП4-10000Н                                        (рифленый лист)</t>
  </si>
  <si>
    <t>ВСП4-150В                                        (рифленый лист)</t>
  </si>
  <si>
    <t>ВСП4-150В                                   (гладкий лист)</t>
  </si>
  <si>
    <t>ВСП4-300В                                        (рифленый лист)</t>
  </si>
  <si>
    <t>ВСП4-300В                                   (гладкий лист)</t>
  </si>
  <si>
    <t>ВСП4-300В                (нержавейка)</t>
  </si>
  <si>
    <t>ВСП4-500В                                        (рифленый лист)</t>
  </si>
  <si>
    <t>ВСП4-500В                                   (гладкий лист)</t>
  </si>
  <si>
    <t>ВСП4-600В                                        (рифленый лист)</t>
  </si>
  <si>
    <t>ВСП4-600В                                   (гладкий лист)</t>
  </si>
  <si>
    <t>ВСП4-600В                (нержавейка)</t>
  </si>
  <si>
    <t>ВСП4-1000В                                        (рифленый лист)</t>
  </si>
  <si>
    <t>ВСП4-1000В                                   (гладкий лист)</t>
  </si>
  <si>
    <t>ВСП4-1000В                (нержавейка)</t>
  </si>
  <si>
    <t>ВСП4-1500В                                        (рифленый лист)</t>
  </si>
  <si>
    <t>ВСП4-1500В                (нержавейка)</t>
  </si>
  <si>
    <t>ВСП4-2000В                                        (рифленый лист)</t>
  </si>
  <si>
    <t>ВСП4-2000В                (нержавейка)</t>
  </si>
  <si>
    <t>ВСП4-3000В                                        (рифленый лист)</t>
  </si>
  <si>
    <t>ВСП4-3000В                (нержавейка)</t>
  </si>
  <si>
    <t>ВСП4-5000В                                        (рифленый лист)</t>
  </si>
  <si>
    <t>ВСП4-6000В                                        (рифленый лист)</t>
  </si>
  <si>
    <t>ВСП4-10000В                                        (рифленый лист)</t>
  </si>
  <si>
    <t>ВСП4-150Т                                        (рифленый лист)</t>
  </si>
  <si>
    <t>ВСП4-150Т                                   (гладкий лист)</t>
  </si>
  <si>
    <t>ВСП4-300Т                                        (рифленый лист)</t>
  </si>
  <si>
    <t>ВСП4-300Т                                   (гладкий лист)</t>
  </si>
  <si>
    <t>ВСП4-300Т                (нержавейка)</t>
  </si>
  <si>
    <t>ВСП4-500Т                                        (рифленый лист)</t>
  </si>
  <si>
    <t>ВСП4-500Т                                   (гладкий лист)</t>
  </si>
  <si>
    <t>ВСП4-600Т                                        (рифленый лист)</t>
  </si>
  <si>
    <t>ВСП4-600Т                                   (гладкий лист)</t>
  </si>
  <si>
    <t>ВСП4-600Т                (нержавейка)</t>
  </si>
  <si>
    <t>ВСП4-1000Т                                        (рифленый лист)</t>
  </si>
  <si>
    <t>ВСП4-1000Т                                   (гладкий лист)</t>
  </si>
  <si>
    <t>ВСП4-1000Т                (нержавейка)</t>
  </si>
  <si>
    <t>ВСП4-1500Т                                        (рифленый лист)</t>
  </si>
  <si>
    <t>ВСП4-1500Т                (нержавейка)</t>
  </si>
  <si>
    <t>ВСП4-2000Т                                        (рифленый лист)</t>
  </si>
  <si>
    <t>ВСП4-2000Т                (нержавейка)</t>
  </si>
  <si>
    <t>ВСП4-3000Т                                        (рифленый лист)</t>
  </si>
  <si>
    <t>ВСП4-3000Т                (нержавейка)</t>
  </si>
  <si>
    <t>ВСП4-5000Т                                        (рифленый лист)</t>
  </si>
  <si>
    <t>ВСП4-6000Т                                        (рифленый лист)</t>
  </si>
  <si>
    <t>ВСП4-10000Т                                        (рифленый лист)</t>
  </si>
  <si>
    <t>ВСП4-600П</t>
  </si>
  <si>
    <t>ВСП4-1000П</t>
  </si>
  <si>
    <t>ВСП4-1500П</t>
  </si>
  <si>
    <t>ВСП4-2000П</t>
  </si>
  <si>
    <t>ВСП4-3000П</t>
  </si>
  <si>
    <t>ВСП4-5000П</t>
  </si>
  <si>
    <t>ВСП4-600С</t>
  </si>
  <si>
    <t>ВСП4-1000С</t>
  </si>
  <si>
    <t>ВСП4-1500С</t>
  </si>
  <si>
    <t>ВСП4-2000С</t>
  </si>
  <si>
    <t>ВСП4-3000С</t>
  </si>
  <si>
    <t>ВСП4-5000С</t>
  </si>
  <si>
    <t>ВСП4-1000АЖ</t>
  </si>
  <si>
    <t>ВСП4-1000АЖ-СО</t>
  </si>
  <si>
    <t>ВСП4-1500ПЖ</t>
  </si>
  <si>
    <t>ВСП4-1500СЖ</t>
  </si>
  <si>
    <t>ВК-300</t>
  </si>
  <si>
    <t>ВК-600</t>
  </si>
  <si>
    <t>ВК-1500</t>
  </si>
  <si>
    <t>ВК-3000</t>
  </si>
  <si>
    <t>ВК-150.1</t>
  </si>
  <si>
    <t>ВК-300.1</t>
  </si>
  <si>
    <t>ВК-600.1</t>
  </si>
  <si>
    <t>ВК-1500.1</t>
  </si>
  <si>
    <t>ВК-3000.1</t>
  </si>
  <si>
    <t>ВЭМ-150-А1</t>
  </si>
  <si>
    <t>ВЭМ-150-А2</t>
  </si>
  <si>
    <t>ВЭМ-150-А3</t>
  </si>
  <si>
    <t>В1-15 САША</t>
  </si>
  <si>
    <t>ЕК-А-0.6</t>
  </si>
  <si>
    <t>ЕК-А-1</t>
  </si>
  <si>
    <t>ЕК-А-2</t>
  </si>
  <si>
    <t>ЕК-А-3</t>
  </si>
  <si>
    <t>ЕК-А-5</t>
  </si>
  <si>
    <t>ЕК-А-7.5</t>
  </si>
  <si>
    <t>ЕК-А-10</t>
  </si>
  <si>
    <t>ЕК-СМ-5</t>
  </si>
  <si>
    <t>ЕК-СМ-10</t>
  </si>
  <si>
    <t>ЕК-СМ-15</t>
  </si>
  <si>
    <t>ТВ-M-60.2-А1</t>
  </si>
  <si>
    <t>ТВ-M-60.2-А3</t>
  </si>
  <si>
    <t>ТВ-M-150.2-А1</t>
  </si>
  <si>
    <t>ТВ-M-150.2-А3</t>
  </si>
  <si>
    <t>ТВ-M-300.2-А1</t>
  </si>
  <si>
    <t>ТВ-M-300.2-А3</t>
  </si>
  <si>
    <t>ТВ-M-600.2-А1</t>
  </si>
  <si>
    <t>ТВ-M-600.2-А3</t>
  </si>
  <si>
    <t>ТВ-S-15.2-А1</t>
  </si>
  <si>
    <t>ТВ-S-15.2-А2</t>
  </si>
  <si>
    <t>ТВ-S-15.2-А3</t>
  </si>
  <si>
    <t>ТВ-S-32.2-А1</t>
  </si>
  <si>
    <t>ТВ-S-32.2-А2</t>
  </si>
  <si>
    <t>ТВ-S-32.2-А3</t>
  </si>
  <si>
    <t>ТВ-S-60.2-А1</t>
  </si>
  <si>
    <t>ТВ-S-60.2-А2</t>
  </si>
  <si>
    <t>ТВ-S-60.2-А3</t>
  </si>
  <si>
    <t>ТВ-S-200.2-А1</t>
  </si>
  <si>
    <t>ТВ-S-200.2-А2</t>
  </si>
  <si>
    <t>Производитель</t>
  </si>
  <si>
    <t>ТВ-S-200.2-А3</t>
  </si>
  <si>
    <t>МК-3.2-С21</t>
  </si>
  <si>
    <t>МК-6.2-С21</t>
  </si>
  <si>
    <t>МК-15.2-С21</t>
  </si>
  <si>
    <t>МК-32.2-С21</t>
  </si>
  <si>
    <t>МК-3.2-АВ20</t>
  </si>
  <si>
    <t>МК-6.2-АВ20</t>
  </si>
  <si>
    <t>МК-15.2-АВ20</t>
  </si>
  <si>
    <t>МК-32.2-АВ20</t>
  </si>
  <si>
    <t>МК-3.2-А11</t>
  </si>
  <si>
    <t>МК-3.2-А21</t>
  </si>
  <si>
    <t>МК-6.2-А11</t>
  </si>
  <si>
    <t>МК-6.2-А21</t>
  </si>
  <si>
    <t>МК-15.2-А11</t>
  </si>
  <si>
    <t>МК-15.2-А21</t>
  </si>
  <si>
    <t>МК-32.2-А11</t>
  </si>
  <si>
    <t>МК-32.2-А21</t>
  </si>
  <si>
    <t>МК-3.2-ТВ21</t>
  </si>
  <si>
    <t>МК-6.2-ТВ21</t>
  </si>
  <si>
    <t>МК-15.2-ТВ21</t>
  </si>
  <si>
    <t>МК-32.2-ТВ21</t>
  </si>
  <si>
    <t>МК-3.2-ТН21</t>
  </si>
  <si>
    <t>МК-6.2-ТН21</t>
  </si>
  <si>
    <t>МК-15.2-ТН21</t>
  </si>
  <si>
    <t>МК-32.2-ТН21</t>
  </si>
  <si>
    <t>МК-6.2-ТН11</t>
  </si>
  <si>
    <t>МК-15.2-ТН11</t>
  </si>
  <si>
    <t>МК-32.2-ТН11</t>
  </si>
  <si>
    <t>ВПМ-6.2-Ф</t>
  </si>
  <si>
    <t>ВПМ-15.2-Ф</t>
  </si>
  <si>
    <t>ВПМ-32.2-Ф</t>
  </si>
  <si>
    <t>ВПМ-6.2-Ф1</t>
  </si>
  <si>
    <t>ВПМ-15.2-Ф1</t>
  </si>
  <si>
    <t>ВПМ-32.2-Ф1</t>
  </si>
  <si>
    <t>ВПМ-6.2-Т</t>
  </si>
  <si>
    <t>ВПМ-15.2-Т</t>
  </si>
  <si>
    <t>ВПМ-32.2-Т</t>
  </si>
  <si>
    <t>ВПМ-6.2-Т1</t>
  </si>
  <si>
    <t>ВПМ-15.2-Т1</t>
  </si>
  <si>
    <t>ВПМ-32.2-Т1</t>
  </si>
  <si>
    <t>TB-S-15.2-P3</t>
  </si>
  <si>
    <t>TB-S-32.2-P3</t>
  </si>
  <si>
    <t>TB-S-60.2-P3</t>
  </si>
  <si>
    <t>TB-S-200.2-P3</t>
  </si>
  <si>
    <t xml:space="preserve"> TB-M-60.2-P3</t>
  </si>
  <si>
    <t xml:space="preserve"> TB-М-150.2-P3</t>
  </si>
  <si>
    <t xml:space="preserve"> TB-М-300.2-P3</t>
  </si>
  <si>
    <t xml:space="preserve"> TB-М-600.2-P3</t>
  </si>
  <si>
    <t>TB-S-15.2-T1</t>
  </si>
  <si>
    <t>TB-S-15.2-T2</t>
  </si>
  <si>
    <t>TB-S-15.2-T3</t>
  </si>
  <si>
    <t>TB-S-32.2-T1</t>
  </si>
  <si>
    <t>TB-S-32.2-T2</t>
  </si>
  <si>
    <t>TB-S-32.2-T3</t>
  </si>
  <si>
    <t>TB-S-60.2-T1</t>
  </si>
  <si>
    <t>TB-S-60.2-T2</t>
  </si>
  <si>
    <t>TB-S-60.2-T3</t>
  </si>
  <si>
    <t>TB-S-200.2-T1</t>
  </si>
  <si>
    <t>TB-S-200.2-T2</t>
  </si>
  <si>
    <t>TB-S-200.2-T3</t>
  </si>
  <si>
    <t>TB-M-60.2-T1</t>
  </si>
  <si>
    <t>TB-M-60.2-T3</t>
  </si>
  <si>
    <t>TB-M-150.2-T1</t>
  </si>
  <si>
    <t>TB-M-150.2-T3</t>
  </si>
  <si>
    <t>TB-M-300.2-T1</t>
  </si>
  <si>
    <t>TB-M-300.2-T3</t>
  </si>
  <si>
    <t>TB-M-600.2-T1</t>
  </si>
  <si>
    <t>TB-M-600.2-T3</t>
  </si>
  <si>
    <t>4D-P-2-1000</t>
  </si>
  <si>
    <t>4D-P-2-1500</t>
  </si>
  <si>
    <t>4D-P-3-1000</t>
  </si>
  <si>
    <t>4D-P-3-2000</t>
  </si>
  <si>
    <t>4D-P-3-3000</t>
  </si>
  <si>
    <t>4D-P-7-1000</t>
  </si>
  <si>
    <t>4D-P-7-2000</t>
  </si>
  <si>
    <t>4D-P-7-3000</t>
  </si>
  <si>
    <t>4D-P-7-6000</t>
  </si>
  <si>
    <t>4D-P.SP-2-1000</t>
  </si>
  <si>
    <t>4D-P.SP-2-1500</t>
  </si>
  <si>
    <t>4D-P.SP-3-1000</t>
  </si>
  <si>
    <t>4D-P.SP-3-2000</t>
  </si>
  <si>
    <t>4D-P.SP-3-3000</t>
  </si>
  <si>
    <t>4D-P.S-2-1000</t>
  </si>
  <si>
    <t>4D-P.S-2-1500</t>
  </si>
  <si>
    <t>4D-P.S-3-1000</t>
  </si>
  <si>
    <t>4D-P.S-3-2000</t>
  </si>
  <si>
    <t>4D-P.S-3-3000</t>
  </si>
  <si>
    <t>4D-LA-2-1000</t>
  </si>
  <si>
    <t>4D-LA-2-1500</t>
  </si>
  <si>
    <t>4D-LA-4-1000</t>
  </si>
  <si>
    <t>4D-LA-4-2000</t>
  </si>
  <si>
    <t>4D-LA.S-2-1000</t>
  </si>
  <si>
    <t>4D-LA.S-2-1500</t>
  </si>
  <si>
    <t>4D-LA.S-4-1000</t>
  </si>
  <si>
    <t>4D-LA.SP-4-2000</t>
  </si>
  <si>
    <t>4D-U-1-1000</t>
  </si>
  <si>
    <t>4D-U-1-2000</t>
  </si>
  <si>
    <t>4D-В-23-1000</t>
  </si>
  <si>
    <t>4D-В-23-2000</t>
  </si>
  <si>
    <t>4D-В-23-3000</t>
  </si>
  <si>
    <t>ABT 120-5DM</t>
  </si>
  <si>
    <t>ABT 220-5DM</t>
  </si>
  <si>
    <t>ABS 80-4</t>
  </si>
  <si>
    <t>ABJ 80-4M</t>
  </si>
  <si>
    <t>ABT 120-4M</t>
  </si>
  <si>
    <t>ABS 120-4</t>
  </si>
  <si>
    <t>ABJ 120-4M</t>
  </si>
  <si>
    <t>ABS 220-4</t>
  </si>
  <si>
    <t>ABT 220-4M</t>
  </si>
  <si>
    <t>ABJ 220-4M</t>
  </si>
  <si>
    <t>ABT 320-4M</t>
  </si>
  <si>
    <t>440-21N</t>
  </si>
  <si>
    <t>EW 150-3M</t>
  </si>
  <si>
    <t>EW 220-3NM</t>
  </si>
  <si>
    <t>EG 220-3NM</t>
  </si>
  <si>
    <t>EW 420-3NM</t>
  </si>
  <si>
    <t>EG 420-3NM</t>
  </si>
  <si>
    <t>EW 620-3NM</t>
  </si>
  <si>
    <t>EG 620-3NM</t>
  </si>
  <si>
    <t>440-33N</t>
  </si>
  <si>
    <t>440-35N</t>
  </si>
  <si>
    <t>EW 600-2M</t>
  </si>
  <si>
    <t>EW 820-2NM</t>
  </si>
  <si>
    <t>EW 1500-2M</t>
  </si>
  <si>
    <t>EW 2200-2NM</t>
  </si>
  <si>
    <t>EG 2200-2NM</t>
  </si>
  <si>
    <t>EW 3000-2M</t>
  </si>
  <si>
    <t>EW 4200-2NM</t>
  </si>
  <si>
    <t>EG 4200-2NM</t>
  </si>
  <si>
    <t>EW 6200-2NM</t>
  </si>
  <si>
    <t>442-43N</t>
  </si>
  <si>
    <t>440-43N</t>
  </si>
  <si>
    <t>440-45N</t>
  </si>
  <si>
    <t>440-47N</t>
  </si>
  <si>
    <t>440-49N</t>
  </si>
  <si>
    <t>EW 6000-1M</t>
  </si>
  <si>
    <t>EW 12000-1NM</t>
  </si>
  <si>
    <t>440-55N</t>
  </si>
  <si>
    <t>442-51N</t>
  </si>
  <si>
    <t>440-51N</t>
  </si>
  <si>
    <t>440-53N</t>
  </si>
  <si>
    <t>CM 60-2N</t>
  </si>
  <si>
    <t>CM 150-1N</t>
  </si>
  <si>
    <t>CM 320-1N</t>
  </si>
  <si>
    <t>CM 1K 1N</t>
  </si>
  <si>
    <t>AUW-120D</t>
  </si>
  <si>
    <t>AUW-220D</t>
  </si>
  <si>
    <t>AUW-120</t>
  </si>
  <si>
    <t>AUX-120</t>
  </si>
  <si>
    <t>AUY-120</t>
  </si>
  <si>
    <t>AUW-220</t>
  </si>
  <si>
    <t>AUX-220</t>
  </si>
  <si>
    <t>AUY-220</t>
  </si>
  <si>
    <t>AUW-320</t>
  </si>
  <si>
    <t>AUX-320</t>
  </si>
  <si>
    <t>UW-220H</t>
  </si>
  <si>
    <t>UW-420H</t>
  </si>
  <si>
    <t>UW-620H</t>
  </si>
  <si>
    <t>UW-420S</t>
  </si>
  <si>
    <t>UW-820S</t>
  </si>
  <si>
    <t>UW-2200H</t>
  </si>
  <si>
    <t>UW-4200H</t>
  </si>
  <si>
    <t>UW-6200H</t>
  </si>
  <si>
    <t>UW-4200S</t>
  </si>
  <si>
    <t>UW-8200S</t>
  </si>
  <si>
    <t>UX-220H</t>
  </si>
  <si>
    <t>UX-420H</t>
  </si>
  <si>
    <t>UX-620H</t>
  </si>
  <si>
    <t>UX-420S</t>
  </si>
  <si>
    <t>UX-820S</t>
  </si>
  <si>
    <t>UX-2200H</t>
  </si>
  <si>
    <t>UX-4200H</t>
  </si>
  <si>
    <t>UX-6200H</t>
  </si>
  <si>
    <t>UX-4200S</t>
  </si>
  <si>
    <t>UX-8200S</t>
  </si>
  <si>
    <t>BL-220H</t>
  </si>
  <si>
    <t>BL-320H</t>
  </si>
  <si>
    <t>BL-320S</t>
  </si>
  <si>
    <t>BL-620S</t>
  </si>
  <si>
    <t>BL-2200H</t>
  </si>
  <si>
    <t>BL-3200H</t>
  </si>
  <si>
    <t>BL-3200S</t>
  </si>
  <si>
    <t>ELB-120</t>
  </si>
  <si>
    <t>ELB-200</t>
  </si>
  <si>
    <t>ELB-300</t>
  </si>
  <si>
    <t>ELB-600</t>
  </si>
  <si>
    <t>ELB-600S</t>
  </si>
  <si>
    <t>ELB-1200</t>
  </si>
  <si>
    <t>ELB-2000</t>
  </si>
  <si>
    <t>ELB-3000</t>
  </si>
  <si>
    <t>ELB-6000S</t>
  </si>
  <si>
    <t>ELB-12K</t>
  </si>
  <si>
    <t>AY-120</t>
  </si>
  <si>
    <t>AX -120</t>
  </si>
  <si>
    <t>AW-120</t>
  </si>
  <si>
    <t>AX -200</t>
  </si>
  <si>
    <t>AY-220</t>
  </si>
  <si>
    <t>AW-220</t>
  </si>
  <si>
    <t>AW-320</t>
  </si>
  <si>
    <t>NETS-6 TCP/IP</t>
  </si>
  <si>
    <t>NETS-15 TCP/IP</t>
  </si>
  <si>
    <t>NETS-30 TCP/IP</t>
  </si>
  <si>
    <t>PC-100E-6</t>
  </si>
  <si>
    <t>PC-100-6</t>
  </si>
  <si>
    <t>PC-100E-6 BAT</t>
  </si>
  <si>
    <t>PC-100-6 BAT</t>
  </si>
  <si>
    <t>PC-100E-15</t>
  </si>
  <si>
    <t>PC-100-15</t>
  </si>
  <si>
    <t>PC-100E-15 BAT</t>
  </si>
  <si>
    <t>PC-100-15 BAT</t>
  </si>
  <si>
    <t>PC-100E-30</t>
  </si>
  <si>
    <t>PC-100-30</t>
  </si>
  <si>
    <t>PC-100E-30 BAT</t>
  </si>
  <si>
    <t>PC-100-30 BAT</t>
  </si>
  <si>
    <t>JW-1-200</t>
  </si>
  <si>
    <t>JW-1-300</t>
  </si>
  <si>
    <t>JW-1-600</t>
  </si>
  <si>
    <t>JW-1-1500</t>
  </si>
  <si>
    <t>JW-1-2000</t>
  </si>
  <si>
    <t>JW-1-3000</t>
  </si>
  <si>
    <t>AC-100-5</t>
  </si>
  <si>
    <t>AC-100-10</t>
  </si>
  <si>
    <t>AC-100-20</t>
  </si>
  <si>
    <t>AC-100-30</t>
  </si>
  <si>
    <t>JW-1C-200</t>
  </si>
  <si>
    <t>JW-1C-500</t>
  </si>
  <si>
    <t>JW-1C-1000</t>
  </si>
  <si>
    <t>JW-1C-2000</t>
  </si>
  <si>
    <t>PW-200-3</t>
  </si>
  <si>
    <t>PW-200-6</t>
  </si>
  <si>
    <t>PW-200-15</t>
  </si>
  <si>
    <t>PW-200-30</t>
  </si>
  <si>
    <t>PW-200-3 REAR</t>
  </si>
  <si>
    <t>PW-200-6 REAR</t>
  </si>
  <si>
    <t>PW-200-15 REAR</t>
  </si>
  <si>
    <t>PW-200-30 REAR</t>
  </si>
  <si>
    <t>PC-100W-5</t>
  </si>
  <si>
    <t>PC-100W-10</t>
  </si>
  <si>
    <t>PC-100W-20</t>
  </si>
  <si>
    <t>PC-100W/1</t>
  </si>
  <si>
    <t>PC-100W-5 BAT</t>
  </si>
  <si>
    <t xml:space="preserve">PC-100W-10 BAT </t>
  </si>
  <si>
    <t xml:space="preserve">PC-100W-20 BAT </t>
  </si>
  <si>
    <t>PC-100W/1 BAT</t>
  </si>
  <si>
    <t>МВ 210-А</t>
  </si>
  <si>
    <t>ЛВ 120-А</t>
  </si>
  <si>
    <t>ЛВ 210-А</t>
  </si>
  <si>
    <t>ВЛТ-150-П</t>
  </si>
  <si>
    <t>ВЛТ-510-П</t>
  </si>
  <si>
    <t>ВЛТ-1500-П</t>
  </si>
  <si>
    <t>ВЛТ-6100-П</t>
  </si>
  <si>
    <t>СЕ 124-С</t>
  </si>
  <si>
    <t>СЕ 224-С</t>
  </si>
  <si>
    <t>СЕ 153-С</t>
  </si>
  <si>
    <t>СЕ 323-С</t>
  </si>
  <si>
    <t>СЕ 423-С</t>
  </si>
  <si>
    <t>СЕ 623-С</t>
  </si>
  <si>
    <t>СЕ 612-С</t>
  </si>
  <si>
    <t>СЕ 812-С</t>
  </si>
  <si>
    <t>СЕ 1502-С</t>
  </si>
  <si>
    <t>СЕ 2202-С</t>
  </si>
  <si>
    <t>СЕ 4202-С</t>
  </si>
  <si>
    <t>СЕ 2101-С</t>
  </si>
  <si>
    <t>СЕ 6101-С</t>
  </si>
  <si>
    <t>СЕ 8101-С</t>
  </si>
  <si>
    <t>СЕ 6202-С</t>
  </si>
  <si>
    <t>СЕ 323</t>
  </si>
  <si>
    <t>СЕ 423</t>
  </si>
  <si>
    <t>СЕ 623</t>
  </si>
  <si>
    <t>СЕ 612</t>
  </si>
  <si>
    <t>СЕ 812</t>
  </si>
  <si>
    <t>СЕ 1502</t>
  </si>
  <si>
    <t>СЕ 2202</t>
  </si>
  <si>
    <t>СЕ 4202</t>
  </si>
  <si>
    <t>СЕ 6202</t>
  </si>
  <si>
    <t>СЕ 2101</t>
  </si>
  <si>
    <t>СЕ 6101</t>
  </si>
  <si>
    <t>СЕ 8101</t>
  </si>
  <si>
    <t>ВС 4200</t>
  </si>
  <si>
    <t>ВС 5200</t>
  </si>
  <si>
    <t>ВМК 153</t>
  </si>
  <si>
    <t>ВМК 303</t>
  </si>
  <si>
    <t>ВМК 433</t>
  </si>
  <si>
    <t>ВМК 202</t>
  </si>
  <si>
    <t>ВМК 442</t>
  </si>
  <si>
    <t>ВМК 622</t>
  </si>
  <si>
    <t>ВМК 651</t>
  </si>
  <si>
    <t>ВМК 1501</t>
  </si>
  <si>
    <t>ВМК 2201</t>
  </si>
  <si>
    <t>ВМК 4001</t>
  </si>
  <si>
    <t>ВМК 5101</t>
  </si>
  <si>
    <t>DV114C</t>
  </si>
  <si>
    <t>DV214C</t>
  </si>
  <si>
    <t>DV314C</t>
  </si>
  <si>
    <t>DV215CD</t>
  </si>
  <si>
    <t>EP114</t>
  </si>
  <si>
    <t>EP114C</t>
  </si>
  <si>
    <t>EP214</t>
  </si>
  <si>
    <t>EP214C</t>
  </si>
  <si>
    <t>EP413</t>
  </si>
  <si>
    <t>EP413C</t>
  </si>
  <si>
    <t>EP613</t>
  </si>
  <si>
    <t>EP613C</t>
  </si>
  <si>
    <t>EP4102</t>
  </si>
  <si>
    <t>EP4102C</t>
  </si>
  <si>
    <t>EP6102</t>
  </si>
  <si>
    <t>EP6102C</t>
  </si>
  <si>
    <t>EP8101</t>
  </si>
  <si>
    <t>EP8101C</t>
  </si>
  <si>
    <t>EP22001</t>
  </si>
  <si>
    <t>EP22001C</t>
  </si>
  <si>
    <t>EP32001</t>
  </si>
  <si>
    <t>EP32001C</t>
  </si>
  <si>
    <t>PA64</t>
  </si>
  <si>
    <t>PA64C</t>
  </si>
  <si>
    <t>PA114</t>
  </si>
  <si>
    <t>PA114C</t>
  </si>
  <si>
    <t>PA214</t>
  </si>
  <si>
    <t>PA214C</t>
  </si>
  <si>
    <t>PA213</t>
  </si>
  <si>
    <t>PA213C</t>
  </si>
  <si>
    <t>PA413</t>
  </si>
  <si>
    <t>PA413C</t>
  </si>
  <si>
    <t>PA512</t>
  </si>
  <si>
    <t>PA512C</t>
  </si>
  <si>
    <t>PA2102</t>
  </si>
  <si>
    <t>PA2102C</t>
  </si>
  <si>
    <t>PA4102</t>
  </si>
  <si>
    <t>PA4102C</t>
  </si>
  <si>
    <t>PA4101</t>
  </si>
  <si>
    <t>PA4101C</t>
  </si>
  <si>
    <t>SPU123</t>
  </si>
  <si>
    <t>SPS202F</t>
  </si>
  <si>
    <t>SPS402F</t>
  </si>
  <si>
    <t>SPS602F</t>
  </si>
  <si>
    <t>SPS401F</t>
  </si>
  <si>
    <t>SPS601F</t>
  </si>
  <si>
    <t>SPS2001F</t>
  </si>
  <si>
    <t>SPS4001F</t>
  </si>
  <si>
    <t>SPS6001F</t>
  </si>
  <si>
    <t>SPS6000F</t>
  </si>
  <si>
    <t>AV114</t>
  </si>
  <si>
    <t>AV114C</t>
  </si>
  <si>
    <t>AV264</t>
  </si>
  <si>
    <t>AV264C</t>
  </si>
  <si>
    <t>AV213</t>
  </si>
  <si>
    <t>AV213C</t>
  </si>
  <si>
    <t>AV413</t>
  </si>
  <si>
    <t>AV413C</t>
  </si>
  <si>
    <t>AV412</t>
  </si>
  <si>
    <t>AV412C</t>
  </si>
  <si>
    <t>AV812</t>
  </si>
  <si>
    <t>AV812C</t>
  </si>
  <si>
    <t>AV2102</t>
  </si>
  <si>
    <t>AV2102C</t>
  </si>
  <si>
    <t>AV4102</t>
  </si>
  <si>
    <t>AV4102C</t>
  </si>
  <si>
    <t>AV4101</t>
  </si>
  <si>
    <t>AV4101C</t>
  </si>
  <si>
    <t>AV8101</t>
  </si>
  <si>
    <t>AV8101C</t>
  </si>
  <si>
    <t>TA152</t>
  </si>
  <si>
    <t>TA302</t>
  </si>
  <si>
    <t>TA301</t>
  </si>
  <si>
    <t>TA501</t>
  </si>
  <si>
    <t>TA1501</t>
  </si>
  <si>
    <t>TA3001</t>
  </si>
  <si>
    <t>TA5000</t>
  </si>
  <si>
    <t>CL201</t>
  </si>
  <si>
    <t>CL501</t>
  </si>
  <si>
    <t>CL2000</t>
  </si>
  <si>
    <t>CL5000</t>
  </si>
  <si>
    <t>ВМ153</t>
  </si>
  <si>
    <t>ВМ213</t>
  </si>
  <si>
    <t>ВМ313</t>
  </si>
  <si>
    <t>ВМ510Д</t>
  </si>
  <si>
    <t>ВМ512</t>
  </si>
  <si>
    <t>ВМ1502</t>
  </si>
  <si>
    <t>ВМ2202</t>
  </si>
  <si>
    <t>ВМ5101</t>
  </si>
  <si>
    <t>ВМ6101</t>
  </si>
  <si>
    <t>ВМ12001</t>
  </si>
  <si>
    <t>ВМ24001</t>
  </si>
  <si>
    <t>АВ60-01</t>
  </si>
  <si>
    <t>АВ60-01С</t>
  </si>
  <si>
    <t>АВ120-01</t>
  </si>
  <si>
    <t>АВ120-01С</t>
  </si>
  <si>
    <t>АВ210-01</t>
  </si>
  <si>
    <t>АВ210-01С</t>
  </si>
  <si>
    <t>АВ310-01</t>
  </si>
  <si>
    <t>АВ310-01С</t>
  </si>
  <si>
    <t>АВ600-1</t>
  </si>
  <si>
    <t>АВ600-1С</t>
  </si>
  <si>
    <t>АВ1200-1</t>
  </si>
  <si>
    <t>АВ1200-1С</t>
  </si>
  <si>
    <t>MXA 5</t>
  </si>
  <si>
    <t>MXA 11</t>
  </si>
  <si>
    <t>MXA 21</t>
  </si>
  <si>
    <t>XA 52/X</t>
  </si>
  <si>
    <t>XA 60/220/X</t>
  </si>
  <si>
    <t>XA 110/X</t>
  </si>
  <si>
    <t>XA 210/X</t>
  </si>
  <si>
    <t>XA 310/X</t>
  </si>
  <si>
    <t>XA 52/Y</t>
  </si>
  <si>
    <t>XA 60/220/Y</t>
  </si>
  <si>
    <t>XA 110/Y</t>
  </si>
  <si>
    <t>XA 210/Y</t>
  </si>
  <si>
    <t>XA 310/Y</t>
  </si>
  <si>
    <t>AS 110/X</t>
  </si>
  <si>
    <t>AS 160/X</t>
  </si>
  <si>
    <t>AS 220/X</t>
  </si>
  <si>
    <t>AS 310/X</t>
  </si>
  <si>
    <t>AS 110/C/2</t>
  </si>
  <si>
    <t>AS 160/C/2</t>
  </si>
  <si>
    <t>AS 220/C/2</t>
  </si>
  <si>
    <t>AS 310/C/2</t>
  </si>
  <si>
    <t>AS 60/220/C/2</t>
  </si>
  <si>
    <t>AS 110/Y</t>
  </si>
  <si>
    <t>AS 160/Y</t>
  </si>
  <si>
    <t>AS 220/Y</t>
  </si>
  <si>
    <t>AS 310/Y</t>
  </si>
  <si>
    <t>AS 60/220/Y</t>
  </si>
  <si>
    <t>WPX 250</t>
  </si>
  <si>
    <t>WPX 450</t>
  </si>
  <si>
    <t>WPX 650</t>
  </si>
  <si>
    <t>WPX 1500</t>
  </si>
  <si>
    <t>WPX 2500</t>
  </si>
  <si>
    <t>WPX 4500</t>
  </si>
  <si>
    <t>PS 110/C/2</t>
  </si>
  <si>
    <t>PS 210/C/2</t>
  </si>
  <si>
    <t>PS 360/C/2</t>
  </si>
  <si>
    <t>PS 600/C/2</t>
  </si>
  <si>
    <t>PS 750/C/2</t>
  </si>
  <si>
    <t>PS 1000/C/2</t>
  </si>
  <si>
    <t>PS 1200/C/2</t>
  </si>
  <si>
    <t>PS 2100/C/2</t>
  </si>
  <si>
    <t>PS 3500/C/2</t>
  </si>
  <si>
    <t>PS 4500/C/2</t>
  </si>
  <si>
    <t>PS 6000/C/2</t>
  </si>
  <si>
    <t>PS 250/Y</t>
  </si>
  <si>
    <t>PS 450/Y</t>
  </si>
  <si>
    <t>PS 750/Y</t>
  </si>
  <si>
    <t>PS 1000/Y</t>
  </si>
  <si>
    <t>PS 1500/Y</t>
  </si>
  <si>
    <t>PS 2500/Y</t>
  </si>
  <si>
    <t>PS 4500/Y</t>
  </si>
  <si>
    <t>PS 6000/Y</t>
  </si>
  <si>
    <t>PS 8000/Y</t>
  </si>
  <si>
    <t>APP 25/C</t>
  </si>
  <si>
    <t>APP 25/C/2</t>
  </si>
  <si>
    <t>APP 30/C</t>
  </si>
  <si>
    <t>APP 30/C/2</t>
  </si>
  <si>
    <t>APP 25/Y</t>
  </si>
  <si>
    <t>APP 25/Y/2</t>
  </si>
  <si>
    <t>APP 35/Y</t>
  </si>
  <si>
    <t>APP 35/Y/2</t>
  </si>
  <si>
    <t>WTB 200</t>
  </si>
  <si>
    <t>WTB 2000</t>
  </si>
  <si>
    <t>WTB 3000</t>
  </si>
  <si>
    <t>WLC 1/A2</t>
  </si>
  <si>
    <t>WLC 2/A2</t>
  </si>
  <si>
    <t>WLC 6/A2</t>
  </si>
  <si>
    <t>WLC 10/A2</t>
  </si>
  <si>
    <t>WLC 20/A2</t>
  </si>
  <si>
    <t>WLC 6/C1/R</t>
  </si>
  <si>
    <t>WLC 12/C1/R</t>
  </si>
  <si>
    <t>WLC 30/C1/R</t>
  </si>
  <si>
    <t>WLC 60/C2/R</t>
  </si>
  <si>
    <t>WLC 120/C2/R</t>
  </si>
  <si>
    <t>WLC 6/C1/K</t>
  </si>
  <si>
    <t>WLC 12/C1/K</t>
  </si>
  <si>
    <t>WLC 30/C1/K</t>
  </si>
  <si>
    <t>WLC 60/C2/K</t>
  </si>
  <si>
    <t>WLC 120/C2/K</t>
  </si>
  <si>
    <t>WPT/F 3C/F</t>
  </si>
  <si>
    <t>WPT/F 6С/F</t>
  </si>
  <si>
    <t>WPT/F 15C/F</t>
  </si>
  <si>
    <t>WPT/F 30C/F</t>
  </si>
  <si>
    <t>WPT/F 3C/K</t>
  </si>
  <si>
    <t>WPT/F 6C/K</t>
  </si>
  <si>
    <t>WPT/F 15C/K</t>
  </si>
  <si>
    <t>WPT/F 30C/K</t>
  </si>
  <si>
    <t>WPT/F 3C</t>
  </si>
  <si>
    <t>WPT/F 6C</t>
  </si>
  <si>
    <t>WPT/F 15C</t>
  </si>
  <si>
    <t>WPT/F 30C</t>
  </si>
  <si>
    <t>МК-2000</t>
  </si>
  <si>
    <t>МК-5000</t>
  </si>
  <si>
    <t>МК-5000Д</t>
  </si>
  <si>
    <t>МК-10000</t>
  </si>
  <si>
    <t>МК-10000Д</t>
  </si>
  <si>
    <t>МК-15000Д</t>
  </si>
  <si>
    <t>МК-20000</t>
  </si>
  <si>
    <t>МК-20000Д</t>
  </si>
  <si>
    <t>МК-50000Д</t>
  </si>
  <si>
    <t>ВСМ-1</t>
  </si>
  <si>
    <t>ВСМ-5</t>
  </si>
  <si>
    <t>ВСМ-20</t>
  </si>
  <si>
    <t>ВСМ-100</t>
  </si>
  <si>
    <t>ВТ-200</t>
  </si>
  <si>
    <t>ВА-4М</t>
  </si>
  <si>
    <t>CAUY 120</t>
  </si>
  <si>
    <t>CAUY 220</t>
  </si>
  <si>
    <t>CAUX 120</t>
  </si>
  <si>
    <t>CAUX 220</t>
  </si>
  <si>
    <t>CAUX 320</t>
  </si>
  <si>
    <t>CAUW 120</t>
  </si>
  <si>
    <t>CAUW 220</t>
  </si>
  <si>
    <t>CAUW 320</t>
  </si>
  <si>
    <t>CAUW 120D</t>
  </si>
  <si>
    <t>CAUW 220D</t>
  </si>
  <si>
    <t>CUX-220H</t>
  </si>
  <si>
    <t>CUX-420H</t>
  </si>
  <si>
    <t>CUX-420S</t>
  </si>
  <si>
    <t>CUX-620H</t>
  </si>
  <si>
    <t>CUX-820S</t>
  </si>
  <si>
    <t>CUX-2200H</t>
  </si>
  <si>
    <t>CUX-4200H</t>
  </si>
  <si>
    <t>CUX-4200S</t>
  </si>
  <si>
    <t>CUX-6200H</t>
  </si>
  <si>
    <t>CUX-8200S</t>
  </si>
  <si>
    <t>CUW-220H</t>
  </si>
  <si>
    <t>CUW-420H</t>
  </si>
  <si>
    <t>CUW-420S</t>
  </si>
  <si>
    <t>CUW-620H</t>
  </si>
  <si>
    <t>CUW-620HV</t>
  </si>
  <si>
    <t>CUW-820S</t>
  </si>
  <si>
    <t>CUW-2200H</t>
  </si>
  <si>
    <t>CUW-4200H</t>
  </si>
  <si>
    <t>CUW-4200S</t>
  </si>
  <si>
    <t>CUW-6200H</t>
  </si>
  <si>
    <t>CUW-6200HV</t>
  </si>
  <si>
    <t>CUW-8200S</t>
  </si>
  <si>
    <t>MWP-150</t>
  </si>
  <si>
    <t>MWP-300</t>
  </si>
  <si>
    <t>MWP-300H</t>
  </si>
  <si>
    <t>MWP-600</t>
  </si>
  <si>
    <t>MWP-1500</t>
  </si>
  <si>
    <t>MWP-3000</t>
  </si>
  <si>
    <t>MWP-3000H</t>
  </si>
  <si>
    <t>MW-120</t>
  </si>
  <si>
    <t>MW-1200</t>
  </si>
  <si>
    <t>MWII-200B</t>
  </si>
  <si>
    <t>MWII-300B</t>
  </si>
  <si>
    <t>MWII-2000B</t>
  </si>
  <si>
    <t>MWII-3000B</t>
  </si>
  <si>
    <t>RE-260 (250)</t>
  </si>
  <si>
    <t>RE-260 (500)</t>
  </si>
  <si>
    <t>AD-2.5</t>
  </si>
  <si>
    <t>AD-5</t>
  </si>
  <si>
    <t>AD-5H</t>
  </si>
  <si>
    <t>AD-10</t>
  </si>
  <si>
    <t>AD-10H</t>
  </si>
  <si>
    <t>AD-20H</t>
  </si>
  <si>
    <t>AD-25</t>
  </si>
  <si>
    <t>PW-2H</t>
  </si>
  <si>
    <t>PW-5H</t>
  </si>
  <si>
    <t>PW-10H</t>
  </si>
  <si>
    <t>SW-2</t>
  </si>
  <si>
    <t>SW-5</t>
  </si>
  <si>
    <t>SW-10</t>
  </si>
  <si>
    <t>SW-20</t>
  </si>
  <si>
    <t>SW-2 (DD)</t>
  </si>
  <si>
    <t>SW-5 (DD)</t>
  </si>
  <si>
    <t>SW-10 (DD)</t>
  </si>
  <si>
    <t>SW-20 (DD)</t>
  </si>
  <si>
    <t>SW-5W</t>
  </si>
  <si>
    <t>SW-5W (DD)</t>
  </si>
  <si>
    <t>SW-10W</t>
  </si>
  <si>
    <t>SWII 5</t>
  </si>
  <si>
    <t>SWII 5P</t>
  </si>
  <si>
    <t>CS-2.5</t>
  </si>
  <si>
    <t>CS-5</t>
  </si>
  <si>
    <t>CS-10</t>
  </si>
  <si>
    <t>CS-25</t>
  </si>
  <si>
    <t>EC-6</t>
  </si>
  <si>
    <t>EC-15</t>
  </si>
  <si>
    <t>EC-30</t>
  </si>
  <si>
    <t>AC-25</t>
  </si>
  <si>
    <t>AC-50</t>
  </si>
  <si>
    <t>AC-100</t>
  </si>
  <si>
    <t>BW-06R</t>
  </si>
  <si>
    <t>BW-15RB</t>
  </si>
  <si>
    <t>BW-30RB</t>
  </si>
  <si>
    <t>BW-60RB</t>
  </si>
  <si>
    <t>BW-150RB</t>
  </si>
  <si>
    <t>BN-500 (ND-500)</t>
  </si>
  <si>
    <t>DL-60</t>
  </si>
  <si>
    <t>DL-100</t>
  </si>
  <si>
    <t>DL-150</t>
  </si>
  <si>
    <t>60 AS (DB-60H)</t>
  </si>
  <si>
    <t>150 AS (DB-150H)</t>
  </si>
  <si>
    <t>ND-300E</t>
  </si>
  <si>
    <t>DB II-150F</t>
  </si>
  <si>
    <t>DB II-300F</t>
  </si>
  <si>
    <t>AP-6EX</t>
  </si>
  <si>
    <t>AP-15EX</t>
  </si>
  <si>
    <t>AP-30EX</t>
  </si>
  <si>
    <t>AP-6M</t>
  </si>
  <si>
    <t>AP-15M</t>
  </si>
  <si>
    <t>AP-30M</t>
  </si>
  <si>
    <t>CL-5000-15B TCP/IP</t>
  </si>
  <si>
    <t>CL-5000-15H TCP/IP</t>
  </si>
  <si>
    <t>CL-5000-15P TCP/IP</t>
  </si>
  <si>
    <t>CL-5000-15BJ TCP/IP</t>
  </si>
  <si>
    <t>CL-5000-15PJ TCP/IP</t>
  </si>
  <si>
    <t>LP-06 v.1.6</t>
  </si>
  <si>
    <t>LP-06R v.1.6</t>
  </si>
  <si>
    <t>LP-15 v.1.6</t>
  </si>
  <si>
    <t>LP-15 v.1.6 (TCP/IP)</t>
  </si>
  <si>
    <t>LP-15R v.1.6</t>
  </si>
  <si>
    <t>LP-15R v.1.6 (TCP/IP)</t>
  </si>
  <si>
    <t>LP-30 v.1.6</t>
  </si>
  <si>
    <t>LP-30 v.1.6 (TCP/IP)</t>
  </si>
  <si>
    <t>LP-30R v.1.6</t>
  </si>
  <si>
    <t>LP II-6</t>
  </si>
  <si>
    <t>LP II-15</t>
  </si>
  <si>
    <t>LP II-15 (TCP-IP)</t>
  </si>
  <si>
    <t>LP II-30</t>
  </si>
  <si>
    <t>NC-100</t>
  </si>
  <si>
    <t>NC-200</t>
  </si>
  <si>
    <t>NC-500</t>
  </si>
  <si>
    <t>1 THB</t>
  </si>
  <si>
    <t>2 THB</t>
  </si>
  <si>
    <t>3 THB</t>
  </si>
  <si>
    <t>5 THB</t>
  </si>
  <si>
    <t>1 THD</t>
  </si>
  <si>
    <t>2 THD</t>
  </si>
  <si>
    <t>3 THD</t>
  </si>
  <si>
    <t>5 THD</t>
  </si>
  <si>
    <t>10 THD</t>
  </si>
  <si>
    <t>10 THD (TW-100)</t>
  </si>
  <si>
    <t>15 THD</t>
  </si>
  <si>
    <t>15 THD (TW-100)</t>
  </si>
  <si>
    <t>20 THD</t>
  </si>
  <si>
    <t>20 THD (TW-100)</t>
  </si>
  <si>
    <t>30 THD</t>
  </si>
  <si>
    <t>30 THD (TW-100)</t>
  </si>
  <si>
    <t>50 THD</t>
  </si>
  <si>
    <t>50 THD (TW-100)</t>
  </si>
  <si>
    <t>R-600</t>
  </si>
  <si>
    <t>R-1000</t>
  </si>
  <si>
    <t>1HFS 1010</t>
  </si>
  <si>
    <t>1HFS 1012</t>
  </si>
  <si>
    <t>2HFS 1212</t>
  </si>
  <si>
    <t>2HFS 1215</t>
  </si>
  <si>
    <t>2HFS 1515</t>
  </si>
  <si>
    <t>3HFS 1212</t>
  </si>
  <si>
    <t>3HFS 1215</t>
  </si>
  <si>
    <t>3HFS 1515</t>
  </si>
  <si>
    <t>5HFS 1515</t>
  </si>
  <si>
    <t>5HFS 1518</t>
  </si>
  <si>
    <t>5HFS 1520</t>
  </si>
  <si>
    <t>1000 UFS</t>
  </si>
  <si>
    <t>2000 UFS</t>
  </si>
  <si>
    <t>1000 BFS</t>
  </si>
  <si>
    <t>2000 BFS</t>
  </si>
  <si>
    <t>RW-05P</t>
  </si>
  <si>
    <t>RW-10P</t>
  </si>
  <si>
    <t>RW-15P</t>
  </si>
  <si>
    <t>Специфика</t>
  </si>
  <si>
    <t>аналитические</t>
  </si>
  <si>
    <t>лабораторные</t>
  </si>
  <si>
    <t>лабораторные (пром.)</t>
  </si>
  <si>
    <t>технические</t>
  </si>
  <si>
    <t>карманные</t>
  </si>
  <si>
    <t>счетные</t>
  </si>
  <si>
    <t>платформенные</t>
  </si>
  <si>
    <t>ювелирные</t>
  </si>
  <si>
    <t>взрывобезопасные</t>
  </si>
  <si>
    <t>переносные</t>
  </si>
  <si>
    <t>компараторы</t>
  </si>
  <si>
    <t>промышленные</t>
  </si>
  <si>
    <t>торговые</t>
  </si>
  <si>
    <t>фасовочные</t>
  </si>
  <si>
    <t>товарные</t>
  </si>
  <si>
    <t>крановые</t>
  </si>
  <si>
    <t>автомобильные</t>
  </si>
  <si>
    <t>пандусные</t>
  </si>
  <si>
    <t>врезные</t>
  </si>
  <si>
    <t>с ограждением</t>
  </si>
  <si>
    <t>паллетные</t>
  </si>
  <si>
    <t>стержневые</t>
  </si>
  <si>
    <t>для животных</t>
  </si>
  <si>
    <t>медицинские</t>
  </si>
  <si>
    <t>настольные</t>
  </si>
  <si>
    <t>фасовочные с чекопечатью</t>
  </si>
  <si>
    <t>торговые с чекопечатью</t>
  </si>
  <si>
    <t>товарные с чекопечатью</t>
  </si>
  <si>
    <t>портативные</t>
  </si>
  <si>
    <t>микроаналитические</t>
  </si>
  <si>
    <t>равноплечие</t>
  </si>
  <si>
    <t>порционные</t>
  </si>
  <si>
    <t>A&amp;D</t>
  </si>
  <si>
    <t>Shinko</t>
  </si>
  <si>
    <t>Госметр</t>
  </si>
  <si>
    <t>Acculab</t>
  </si>
  <si>
    <t>Вессервис</t>
  </si>
  <si>
    <t>Масса-К</t>
  </si>
  <si>
    <t>KERN</t>
  </si>
  <si>
    <t>Shimadzu</t>
  </si>
  <si>
    <t>Acom</t>
  </si>
  <si>
    <t>Сартогосм</t>
  </si>
  <si>
    <t>Ohaus</t>
  </si>
  <si>
    <t>Веста</t>
  </si>
  <si>
    <t>Radwag</t>
  </si>
  <si>
    <t>Мегавес</t>
  </si>
  <si>
    <t>Нижний Тагил</t>
  </si>
  <si>
    <t>CAS</t>
  </si>
  <si>
    <t>НПВ, г</t>
  </si>
  <si>
    <t>НмПВ, г</t>
  </si>
  <si>
    <t>d, г</t>
  </si>
  <si>
    <t>0.01</t>
  </si>
  <si>
    <t>0.0001</t>
  </si>
  <si>
    <t>0.001</t>
  </si>
  <si>
    <t>0.00001</t>
  </si>
  <si>
    <t>0.02</t>
  </si>
  <si>
    <t>0.5</t>
  </si>
  <si>
    <t>0.1</t>
  </si>
  <si>
    <t>0.2</t>
  </si>
  <si>
    <t>1</t>
  </si>
  <si>
    <t>10</t>
  </si>
  <si>
    <t>20</t>
  </si>
  <si>
    <t>0.05</t>
  </si>
  <si>
    <t>600 карат</t>
  </si>
  <si>
    <t>0.01 карат</t>
  </si>
  <si>
    <t>0.001 карат</t>
  </si>
  <si>
    <t>2.5</t>
  </si>
  <si>
    <t>5</t>
  </si>
  <si>
    <t>50</t>
  </si>
  <si>
    <t>100</t>
  </si>
  <si>
    <t>0.002</t>
  </si>
  <si>
    <t>0.005</t>
  </si>
  <si>
    <t>-</t>
  </si>
  <si>
    <t>1000 кг</t>
  </si>
  <si>
    <t>2000 кг</t>
  </si>
  <si>
    <t>3000 кг</t>
  </si>
  <si>
    <t>5000 кг</t>
  </si>
  <si>
    <t>10000 кг</t>
  </si>
  <si>
    <t>20000 кг</t>
  </si>
  <si>
    <t>30000 кг</t>
  </si>
  <si>
    <t>50000 кг</t>
  </si>
  <si>
    <t>40000 кг</t>
  </si>
  <si>
    <t>60000 кг</t>
  </si>
  <si>
    <t>100000 кг</t>
  </si>
  <si>
    <t>15000 кг</t>
  </si>
  <si>
    <t>1500 кг</t>
  </si>
  <si>
    <t>6000 кг</t>
  </si>
  <si>
    <t>200</t>
  </si>
  <si>
    <t>500</t>
  </si>
  <si>
    <t>1000</t>
  </si>
  <si>
    <t>1/2/5</t>
  </si>
  <si>
    <t>7500 кг</t>
  </si>
  <si>
    <t>2000</t>
  </si>
  <si>
    <t>5000</t>
  </si>
  <si>
    <t>10/20</t>
  </si>
  <si>
    <t>20/50</t>
  </si>
  <si>
    <t>50/100</t>
  </si>
  <si>
    <t>100/200</t>
  </si>
  <si>
    <t>2/5</t>
  </si>
  <si>
    <t>5/10</t>
  </si>
  <si>
    <t>0.5/1</t>
  </si>
  <si>
    <t>1/2</t>
  </si>
  <si>
    <t>40000</t>
  </si>
  <si>
    <t>???</t>
  </si>
  <si>
    <t>0.4</t>
  </si>
  <si>
    <t>210/510</t>
  </si>
  <si>
    <t>0.001/0.01</t>
  </si>
  <si>
    <t>0.000001</t>
  </si>
  <si>
    <t>40</t>
  </si>
  <si>
    <t>2</t>
  </si>
  <si>
    <t>30000/60000</t>
  </si>
  <si>
    <t>50000/150000</t>
  </si>
  <si>
    <t>400</t>
  </si>
  <si>
    <t>150000/300000</t>
  </si>
  <si>
    <t>60000/150000</t>
  </si>
  <si>
    <t>3000/6000</t>
  </si>
  <si>
    <t>6000/15000</t>
  </si>
  <si>
    <t>15000/30000</t>
  </si>
  <si>
    <t>10000</t>
  </si>
  <si>
    <t>20000</t>
  </si>
  <si>
    <t>Цена</t>
  </si>
  <si>
    <t>Валюта</t>
  </si>
  <si>
    <t>запрос</t>
  </si>
  <si>
    <t>руб.</t>
  </si>
  <si>
    <t>Аквадистиллятор ДЭ-4   (г.С-Петербург)</t>
  </si>
  <si>
    <t>Аквадистиллятор ДЭ-10 (г.С-Петербург)</t>
  </si>
  <si>
    <t>Аквадистиллятор ДЭ-25 (г.С-Петербург)</t>
  </si>
  <si>
    <t>Аквадистиллятор ДЭ-4-ТЗМОИ  (г.Тюмень)</t>
  </si>
  <si>
    <t>Аквадистиллятор АЭ-10 МО (г.Тюмень)</t>
  </si>
  <si>
    <t>Аквадистиллятор АЭ-25 МО (г.Тюмень)</t>
  </si>
  <si>
    <t>Аквадистиллятор ДЭ-60 МО (г.Тюмень)</t>
  </si>
  <si>
    <t>Аквадистиллятор АДЭ-5 (г.Белгород) ТЭНный (без зап.)</t>
  </si>
  <si>
    <t>Аквадистиллятор АДЭ-15 (г.Белгород)ТЭНный (без зап.)</t>
  </si>
  <si>
    <t>Аквадистиллятор АДЭ-25 (г.Белгород)ТЭНный (без зап.)</t>
  </si>
  <si>
    <t>Прибор для получен. особо чистой воды "ВОДОЛЕЙ"</t>
  </si>
  <si>
    <t>Апп.д/получения натрия гипохлорида ДЭО-01-МЕДЭК</t>
  </si>
  <si>
    <t>Сборник д/хранен.очищенной воды С-40</t>
  </si>
  <si>
    <t>ТЭНы к дистилляторам ДЭ-4, ДЭ-10, ДЭ-25</t>
  </si>
  <si>
    <t>Дистилляторы</t>
  </si>
  <si>
    <t>Ротационный испаритель RV 05 basic 1-B (IKA)</t>
  </si>
  <si>
    <t>Бидистиллятор БС (3,2 / 6,5 л/ч)</t>
  </si>
  <si>
    <t>Бидистиллятор ZLSC-5 (нержав., 5 л/ч, КНР)</t>
  </si>
  <si>
    <t>Бидистиллятор-УПВА-5 (5л/ч)</t>
  </si>
  <si>
    <t>Бидистилляторы</t>
  </si>
  <si>
    <t>Лабораторное оборудование аналитическое</t>
  </si>
  <si>
    <t>Фотоколориметр КФК-2</t>
  </si>
  <si>
    <t>Фотоколориметр КФК-2МП</t>
  </si>
  <si>
    <t>Программное обеспечение для КФК-3-01</t>
  </si>
  <si>
    <t>Фотоколориметр КФК-3 (315…990нм)</t>
  </si>
  <si>
    <t xml:space="preserve">Фотоколориметр КФК-3КМ (325…1000нм) </t>
  </si>
  <si>
    <t>Фотоколориметр КФК-5М портативный (400…980нм)</t>
  </si>
  <si>
    <t>Фотометр пламенный ФПА-2-01</t>
  </si>
  <si>
    <t>Спектрофотометр СФ-46</t>
  </si>
  <si>
    <t>Спектрофотометр СФ-56</t>
  </si>
  <si>
    <t>Спектрофотометр СФ-2000 (190…1100 нм)</t>
  </si>
  <si>
    <t>Спектрофотометр Юнико 1201/1200</t>
  </si>
  <si>
    <t>Поляриметр круговой СМ-3</t>
  </si>
  <si>
    <t>Поляриметр круговой СМ-3 (2007 г.в.)</t>
  </si>
  <si>
    <t xml:space="preserve">Поляриметр портативный П-161М </t>
  </si>
  <si>
    <t>Счетчик колоний микроорганизмов СКМ</t>
  </si>
  <si>
    <t>Стер.паровой вертикальный ВК-30-01(Тюмень)</t>
  </si>
  <si>
    <t>Стер. паровой ВК-75-01 (Тюмень)</t>
  </si>
  <si>
    <t>Стер. паровой ВКа-75 ПЗ (Касимов)</t>
  </si>
  <si>
    <t>Стер. паровой ГК-10-1-ТЗМОИ (Тюмень)</t>
  </si>
  <si>
    <t>Стер. паровой ГК-25-ТЗМОИ (Тюмень) микропроцесс.</t>
  </si>
  <si>
    <t>Стер. паровой ГКа-25 "ПЗ"(Касимов)</t>
  </si>
  <si>
    <t>Стер. паровой ГКа-25-2 (Тюмень)</t>
  </si>
  <si>
    <t>Стер. паровой ГК-100-3(Тюмень)</t>
  </si>
  <si>
    <t xml:space="preserve">Стер.возд. ГП-10 МО (г.Касимов), (60-200°С) </t>
  </si>
  <si>
    <t>Стер. воздушный ГП-20 МО  без охл.</t>
  </si>
  <si>
    <t>Стер. воздушный ГП-40 МО  без охл.</t>
  </si>
  <si>
    <t>Стер. воздушный ГП-40-Ох-"ПЗ"</t>
  </si>
  <si>
    <t>Стер. воздушный ГП-80 МО    без охлаждения</t>
  </si>
  <si>
    <t>Стер. воздушный ГП-80-Ох-"ПЗ" Касимов</t>
  </si>
  <si>
    <t>Стер.возд. ГП-20 СПУ (без охл.)</t>
  </si>
  <si>
    <t>Стер.возд. ГП-40 СПУ (без охл.)</t>
  </si>
  <si>
    <t>Стер.возд. ГП-80 СПУ (без охл.)</t>
  </si>
  <si>
    <t>Стер.возд. ГП-20 СПУ (с охл.)</t>
  </si>
  <si>
    <t>Стер.возд. ГП-40 СПУ (с охл.)</t>
  </si>
  <si>
    <t>Стер.возд. ГП-80 СПУ (с охл.)</t>
  </si>
  <si>
    <t>Кипятильник электрический Э-40 хран.</t>
  </si>
  <si>
    <t>Стерилизатор</t>
  </si>
  <si>
    <t>Обл.настенный ОБН-150 (на 2 лам. 30W) без ламп</t>
  </si>
  <si>
    <t>Обл. настенный ОБН-150АЗОВ (на 2лам.30W)без ламп</t>
  </si>
  <si>
    <t>Обл. передвижной ОБПе-300 (4 лам. 30W) без ламп</t>
  </si>
  <si>
    <t>Обл. передвижной ОБПе-450 (на 6 ламп 30W) без ламп</t>
  </si>
  <si>
    <t>Лампа бактерицидная F30T8 / T8UV-30W Китай</t>
  </si>
  <si>
    <t>Лампа бактерицидная TUV-30W / 15W (PHILIPS)</t>
  </si>
  <si>
    <t>Лампа бактерицидная OSRAM HNS 30W / 15W</t>
  </si>
  <si>
    <t>350р/270р</t>
  </si>
  <si>
    <t>Бактерицидные облучатели</t>
  </si>
  <si>
    <t>ОРУБн2-01-"КРОНТ" (Дезар-2) настенный, 70 куб.м, 95%</t>
  </si>
  <si>
    <t>ОРУБн-03-"КРОНТ" (Дезар-3) настенный,  70 куб.м, 99%</t>
  </si>
  <si>
    <t>ОРУБ-01-"КРОНТ" (Дезар-5) настенный, 90 куб.м., 99,9%</t>
  </si>
  <si>
    <t>ОРУБп-03-"КРОНТ" (Дезар-4) передв, 70 куб.м, 99%</t>
  </si>
  <si>
    <t>ОРУБ-01-"КРОНТ" (Дезар-7) передв., 90 куб.м, 99%</t>
  </si>
  <si>
    <t>Облучатель-рециркулятор ОБРН-2х15 "АЗОВ"   без ламп</t>
  </si>
  <si>
    <t xml:space="preserve">Облучатели-рециркуляторы </t>
  </si>
  <si>
    <t>Микроскоп стереоскопический МБС-10</t>
  </si>
  <si>
    <t>Микроскоп стереоскопический МБС-12</t>
  </si>
  <si>
    <t>Микроскоп бинокулярный БМ 51-2</t>
  </si>
  <si>
    <t>Микроскоп DuoScope  (40х-640х; моно-, 2 подсв.)</t>
  </si>
  <si>
    <t>Комплект препаратов исследовательский 36 обр</t>
  </si>
  <si>
    <t>Микромед С-12 (учебный, моно-, до 640х, зеркало)</t>
  </si>
  <si>
    <t>Микромед С-11 (учебный, моно-, до 800х, осветит.)</t>
  </si>
  <si>
    <t>Микромед Р-1 (биол., лабор., моно-, 1600х, осветит.)</t>
  </si>
  <si>
    <t>Микромед-1 вар 1-20 (аналог Микмед-1 вар 1-20)</t>
  </si>
  <si>
    <t>Микромед-1 вар 2-20 (бино-, 1000х)</t>
  </si>
  <si>
    <t xml:space="preserve">Микромед-2 вар.2-20   (бино-, 1000х) </t>
  </si>
  <si>
    <t>Микромед-2 вар.3-20  (до1000х)</t>
  </si>
  <si>
    <t>Микромед-3 вар.2-20  (до1000х)</t>
  </si>
  <si>
    <t xml:space="preserve">Микромед-3 ЛЮМ  </t>
  </si>
  <si>
    <t xml:space="preserve">Микромед-И (инвертированный)  </t>
  </si>
  <si>
    <t>Биомед 1 (Биом.С-1, моно-, 640х, 3 объект.)</t>
  </si>
  <si>
    <t>Биомед 2 (Биом.С2 в.4, моно-, 1600х)</t>
  </si>
  <si>
    <t>Биомед 3 (1000х, бино-, светлое поле)</t>
  </si>
  <si>
    <t>Биомед 4 (1600х, бино-, с развор., светл.поле)</t>
  </si>
  <si>
    <t>Биомед 4 (1600х, трино-, с развор., светл.поле)</t>
  </si>
  <si>
    <t>Биомед 5 (1600х, бино-,с развор, светл.поле)</t>
  </si>
  <si>
    <t>Биомед 6  (1600х, )</t>
  </si>
  <si>
    <t>Биомед 6ПР-1ЛЮМ</t>
  </si>
  <si>
    <t>Микроскоп измерительный МИК-1</t>
  </si>
  <si>
    <t>Микмед-5 (аналог Микм-1 вар. 2-20)</t>
  </si>
  <si>
    <t>Микмед-2 в.11 (Люмам РПО-11) бинокул., люминесц.</t>
  </si>
  <si>
    <t xml:space="preserve">XSP-104 (моно-, аналог Микмед-1 в 1-20) </t>
  </si>
  <si>
    <t>Видеоокуляр НВ-1 (вывод на PC), разреш.352х288</t>
  </si>
  <si>
    <t>Видеоокуляр НВ-130 разрешение 1280х1024</t>
  </si>
  <si>
    <t>Видеоокуляр НВ-200 разрешение 1600х1200</t>
  </si>
  <si>
    <t>Видеоокуляр НВ-300, 3мП</t>
  </si>
  <si>
    <t>Видеоокуляр НВ-510  (5мП)</t>
  </si>
  <si>
    <t>Микроскоп</t>
  </si>
  <si>
    <t>Автоклав DGM-200 (Швейцария) настольн., 18л</t>
  </si>
  <si>
    <t>Автоклав DGM-300 (Швейцария) 30л</t>
  </si>
  <si>
    <t>Автоклав DGM-80 (Швейцария) напольн., 75л</t>
  </si>
  <si>
    <t>ИРФ-454Б2М с подсветкой и доп.шкалой</t>
  </si>
  <si>
    <t>ИРФ-470 (Казань)</t>
  </si>
  <si>
    <t>ИРФ-464 (Казань)  молочный</t>
  </si>
  <si>
    <t>ИРФ-456 Карат МТ</t>
  </si>
  <si>
    <t>Рефрактометры</t>
  </si>
  <si>
    <t>ОПН-3М (10пробх15мл., 2700об/мин, дискр.100, таймер)</t>
  </si>
  <si>
    <t>TG16WS (аналог ОПН-12) ротор 12х10, 12000 об/мин, шаг 100</t>
  </si>
  <si>
    <t>TGL21M (ротор 8х100, 8000 об/мин, шаг 100)</t>
  </si>
  <si>
    <t>Центрифуга ЦЛУ-1 ("Орбита", 1500 об/мин, 16 проб)</t>
  </si>
  <si>
    <t>СМ-6  (1000, 1500, 2750 об/мин, 12 проб х 15мл)</t>
  </si>
  <si>
    <t>СМ 70М-07 (7000 об/мин, проб. 0,2-2,0мл)</t>
  </si>
  <si>
    <t>DL-5 (рефрижераторная, 4х700, 3500 об/мин)</t>
  </si>
  <si>
    <t>Центрифуга СМ-12 (4000 об/мин, 12пробх15мл)</t>
  </si>
  <si>
    <t>Центрифуга HC-702 гематокр. (12000 об/мин, 24кап.)</t>
  </si>
  <si>
    <t>ОПН-8 (РУ180Л) 2006 г.в.</t>
  </si>
  <si>
    <t>ОПН-12 (РУ180Л, 12000 об/мин)</t>
  </si>
  <si>
    <t>Центрифуги лабораторные</t>
  </si>
  <si>
    <t>ЭКПС V-10МЭ (1100°С, 10л, МП одноступ.) 4004</t>
  </si>
  <si>
    <t>ЭКПС V-10МЭ (1100°С, 10л, МП одноступ, вытяжка) 4005</t>
  </si>
  <si>
    <t>ЭКПС V-10МЭ (1100°С, 10л, МП многост, вытяжка) 4003</t>
  </si>
  <si>
    <t>Электропечи камерные лабораторные</t>
  </si>
  <si>
    <t>ШС-80-01 СПУ (80л, аналог ШСС, нерж., до 200°С)</t>
  </si>
  <si>
    <t>ШС-80-01 СПУ (80л, нерж., вентил,  до 350°С)</t>
  </si>
  <si>
    <t>СНОЛ-3,5.3,5.3,5/3,5 – И1М (42 л., до 350°С)</t>
  </si>
  <si>
    <t>СНОЛ-3,5.3,5.3,5/3,5 – И4М (36 л.до 350°С, вентил.)</t>
  </si>
  <si>
    <t>СНОЛ-3,5.5.3,5/3,5 – И4 (54 л, до 350°С,вент.)</t>
  </si>
  <si>
    <t>СНОЛ-3,5.5.3,5/5 – И1 (62 л., до 500°С)</t>
  </si>
  <si>
    <t>BINDER ED 115 (115л, 300°С) (Германия)</t>
  </si>
  <si>
    <t>Шкафы сушильные</t>
  </si>
  <si>
    <t>Термостат ТС-1/20 СПУ</t>
  </si>
  <si>
    <t>Термостат ТС-1/80 СПУ (нержав, вентил.)</t>
  </si>
  <si>
    <t>Термостат ТСвЛ-80 "Касимов" (сталь)</t>
  </si>
  <si>
    <t>Термостат ТСвЛ-160 "Касимов" (сталь)</t>
  </si>
  <si>
    <t>Термостат ТСО-1/80 СПУ с охлаждением</t>
  </si>
  <si>
    <t>Подставка под ТС-1/80 СПУ и ШС-80-01 СПУ</t>
  </si>
  <si>
    <t>Термостат ТВ-80-1-"ПЗ-К" (от 28 до 70°С)</t>
  </si>
  <si>
    <t>Термостат ТВ-80-"ПЗ-К" с охлаждением</t>
  </si>
  <si>
    <t>Климатостат КС-200</t>
  </si>
  <si>
    <t>Термостат BINDER BD 115 (115л) (Германия)</t>
  </si>
  <si>
    <t>Термостаты суховоздушные</t>
  </si>
  <si>
    <t>Термостаты и криотермостаты жидкостные</t>
  </si>
  <si>
    <t>ТW 2.02 (8,5л., 20°-100°C, ванна нерж.)</t>
  </si>
  <si>
    <t>ТW 2.03 (8,5л., 20°-100°C, ванна пласт.)</t>
  </si>
  <si>
    <t>Фотоколориметр КФК-3-01 (вывод на ПК)</t>
  </si>
  <si>
    <t>Спектрофотометр АР-101 (Apel, Япония) 420-600нм без поверки</t>
  </si>
  <si>
    <t xml:space="preserve">Спектрофотометр РD-303 (Apel, Япония) 340-1000нм </t>
  </si>
  <si>
    <t>МС-1 вар 2С ( стерео-,в отраж,прох.свете,  ув.40х)</t>
  </si>
  <si>
    <t>Набор "Юный биолог"(микротом, пинцет, препараты, стекла)</t>
  </si>
  <si>
    <t>Olympus CX21 (бино-, объект.план-ахр.4/10/40/100МИ)</t>
  </si>
  <si>
    <t>Микмед-6 (трино-, план-ахромат)</t>
  </si>
  <si>
    <t xml:space="preserve">Micros MC 20 пр-во Австрия (1000х, бино-) </t>
  </si>
  <si>
    <t xml:space="preserve">MOTIC В1-220А (бино-,1000х, поворот 360°, подсветка) </t>
  </si>
  <si>
    <t>MOTIC ВА 210 (бино-, оптика бесконечная, 1000х, подсв.)</t>
  </si>
  <si>
    <t>XSZ-2005 (ан.М-2в2, план-ахр., осв.по Келлеру, до 1600х)</t>
  </si>
  <si>
    <t>ОПН-3.02 (10 пробх15мл., 3000 об/мин, 1000, 1500, 3000)</t>
  </si>
  <si>
    <t>ОПН-8 (РУ8х10, 8проб по 10мл, 8000об/мин, шаг 100)</t>
  </si>
  <si>
    <t>ОПН-8 (РУ12х10, 6000 об/мин,  12 проб по 10мл, шаг 100)</t>
  </si>
  <si>
    <t>ОПН-8 (РУ180Л, проб.8х5, 4х10, 4х25, 8000об/мин, шаг 100)</t>
  </si>
  <si>
    <t>Центрифуга ЦЛ "ОКА"     (8 проб., 1500 об/мин)</t>
  </si>
  <si>
    <t>СМ-6М (100-3000 об/мин, 12 проб.х10мл, цифр.)</t>
  </si>
  <si>
    <t>СМ-6М.01 (100-3000 об/мин, 4х50мл, цифр., таймер)</t>
  </si>
  <si>
    <t>СМ-6МТ (100-3500 об/мин, 24проб. до15мл, цифр., таймер)</t>
  </si>
  <si>
    <t>СМ 50 («Эппендорф»,12 пробх2мл, 1-16тыс.об/мин, цифр.)</t>
  </si>
  <si>
    <t>ЦЛМН-Р10-01 (10пробх15мл,1000,1500,2000,2700об/мин)</t>
  </si>
  <si>
    <t>ОС-6МЦ (ротор РК 4х750)</t>
  </si>
  <si>
    <t>ЭКПС V-50МЭ(1100°С, 50л, кам.МКРВ, МП., 1-ступенч)  мод.5004,   с НДС18%</t>
  </si>
  <si>
    <t>СНОЛ-1,6.2,5.1/11– И2М (4 л, 1100°С, волокно, керам)</t>
  </si>
  <si>
    <t>СНОЛ-2.2,5.1,8/10– И3 (10 л, 1000°С, волокно, керам)</t>
  </si>
  <si>
    <t>WCB-11 DAIHAN (циркуляционный 11л, до +100град/0,1град, таймер, крышка)</t>
  </si>
  <si>
    <t>TW 2 -термостат. водян.баня (4,5л., 20°-60°C, подсветка, перемеш)</t>
  </si>
  <si>
    <t>ТЖ-ТС-01/8-100 (8л, до 100°C / 0,1°C,внешн.контур)</t>
  </si>
  <si>
    <t>ТЖ-ТС-01/12-100(12л,на 1штат, до100°C/0,1°C, цирк.насос)</t>
  </si>
  <si>
    <t>PH-метр рН-150МИ (с поверкой)</t>
  </si>
  <si>
    <t>РН-410  (стандарт. компл.)</t>
  </si>
  <si>
    <t>Рн-метр-иономер-БПК-термооксиметр «Экотест-2000»</t>
  </si>
  <si>
    <t>Иономер И-500</t>
  </si>
  <si>
    <t xml:space="preserve">Иономер лабораторный И-160 МИ   </t>
  </si>
  <si>
    <t>Автоматический титратор АТП-02</t>
  </si>
  <si>
    <t>Кондуктометр-солемер     МАРК-603/1</t>
  </si>
  <si>
    <t>Ан-р раствор.кислорода   МАРК-302Э</t>
  </si>
  <si>
    <t>PH-метры, иономеры, кондуктометры</t>
  </si>
  <si>
    <t>рН-метр карманный PICCOLO (электрод 90мм)</t>
  </si>
  <si>
    <t>рН-метр-термометр PICCOLO-2(электр.160мм)</t>
  </si>
  <si>
    <t>рН-метр-термометр PICCOLO plus (электр.160мм, изм.t)</t>
  </si>
  <si>
    <t>рН-метр карманный pHep4</t>
  </si>
  <si>
    <t>рН-метр карманный Checker-1</t>
  </si>
  <si>
    <t>рН-метр стационарный pH 211 / рН212</t>
  </si>
  <si>
    <t>рН-метр стационарный pH 213 (-2,0…16,0, точн.0,002)</t>
  </si>
  <si>
    <t>Портативный рН/мВ/°C-метр   HI 83141  (с электр.HI1230B)</t>
  </si>
  <si>
    <t>Термометр карманный электронный Checktemp</t>
  </si>
  <si>
    <t>Термометр карманный электронный Checktemp-1(1м)</t>
  </si>
  <si>
    <t>Кондуктометр карманный PWT / UPW</t>
  </si>
  <si>
    <t>Кондуктометр карманный DIST-2 (HI 98302)</t>
  </si>
  <si>
    <t>Кондуктометр HI 8733</t>
  </si>
  <si>
    <t>19600р / 26400р</t>
  </si>
  <si>
    <t>4000 / 7000р</t>
  </si>
  <si>
    <t>Баня вод. WB-22  DAIHAN (22л, цифр., таймер, 2000Вт)</t>
  </si>
  <si>
    <t xml:space="preserve">Колбонагреватель WHM-250  DAIHAN (250мл, +450град, аналог.) </t>
  </si>
  <si>
    <t xml:space="preserve">Колбонагреватель WHM-500 DAIHAN  (500мл, +450град, аналог.) </t>
  </si>
  <si>
    <t>Баня комбинированная (пес.-вод.) БКЛ с эл.плит.</t>
  </si>
  <si>
    <t>Встряхиватель V3 типа «Vortex» (1пр, 100-2300об/мин)</t>
  </si>
  <si>
    <t>Шейкер S3.02М (цифр, платф. 230х340мм)</t>
  </si>
  <si>
    <t xml:space="preserve"> Шейкер S 3.02 L мод.10 (платформа 300х400мм)</t>
  </si>
  <si>
    <t>Шейкер SТ-3 (2план,+3..+60град, до1100об/мин, орбит)</t>
  </si>
  <si>
    <t>Шейкер S-3 (168х168)</t>
  </si>
  <si>
    <t>Магн.мешалка MS-01 Elmi (80-1500об/мин, 4 места)</t>
  </si>
  <si>
    <t>Мешалка магн. с подогр. С mag Hs7 IKA (10л, 1500об/мин, 500°C)</t>
  </si>
  <si>
    <t>Мешалка магн. с подог. RH basic 2 (IKA) - 10л, 300°C</t>
  </si>
  <si>
    <t>Мешалка магн. с подог. RСT basic (IKA) - 20л, 310°C, 1200об/мин</t>
  </si>
  <si>
    <t>Мешалка магн. с подог. RET basic (IKA) - 20л, 340°C, 1500об/мин</t>
  </si>
  <si>
    <t>700р; 430; 700</t>
  </si>
  <si>
    <t>Термобани</t>
  </si>
  <si>
    <t>ВПЖ-1, ВПЖ-2, ВПЖ-4</t>
  </si>
  <si>
    <t xml:space="preserve">ВПЖ-3 </t>
  </si>
  <si>
    <t>ВНЖ</t>
  </si>
  <si>
    <t>В3-246 пластик (Армения)  (без ножек - 2300-2500)</t>
  </si>
  <si>
    <t>В3-246 металл. (Россия)</t>
  </si>
  <si>
    <t>Гигрометр-психрометр ВИТ-1, ВИТ-2</t>
  </si>
  <si>
    <t>Вискозиметры, гигрометры</t>
  </si>
  <si>
    <t>ВСТ-600/10-0 (600г, 0,01г, d=116, ветрозащита, %, счет)</t>
  </si>
  <si>
    <t>ВСТ-150/5-0 (150г; 5мг)</t>
  </si>
  <si>
    <t>ВМ 153 (до 150г, 1мг, внешн.кал., d=116мм, 2 кл)</t>
  </si>
  <si>
    <t>ВМ 512 (до 510г, 10мг, внешн.кал., d=116мм, 2 кл)</t>
  </si>
  <si>
    <t>ВМ 1502 (до 1500г, 10мг, внеш.кал., d=140мм, 2 кл)</t>
  </si>
  <si>
    <t>ВМ 2202 (до 2200г, 10мг, внеш.кал., d=140мм, 2 кл)</t>
  </si>
  <si>
    <t>ВМ 5101(до 5100г,100мг,внеш.кал.,d=140мм, 2 кл)</t>
  </si>
  <si>
    <t>Shinko AJ-220CE (220г, 0,001г, внешн.кал)</t>
  </si>
  <si>
    <t>Shinko AJН-220CE (220г, 0,001г, внутр.кал)</t>
  </si>
  <si>
    <t>Shinko HT-220E (210г, 0,1мг, внешн.кал)</t>
  </si>
  <si>
    <t>"Веста " АВ 210-01 (210г., 0,1мг, внешняя кал.)</t>
  </si>
  <si>
    <t>"Веста " АВ 210-01С (210г., 0,1мг, внутрен. кал.)</t>
  </si>
  <si>
    <t>"Веста " АВ 310-01 (310г., 0,1мг, внешняя кал.)</t>
  </si>
  <si>
    <t>"Веста " АВ 310-01С (310г., 0,1мг, внутрен. кал.)</t>
  </si>
  <si>
    <t>"Веста " АВ 600-1 (600г., 0,1мг, внешняя кал.)</t>
  </si>
  <si>
    <t>"Веста " АВ 600-1С (600г., 0,1мг, внутрен. кал.)</t>
  </si>
  <si>
    <t>"Веста" ВМ 512  (510г; 0,5г)</t>
  </si>
  <si>
    <t>"Веста" ВМ 1502 (1500г; 0,5г)</t>
  </si>
  <si>
    <t>"Веста" ВМ 5101 (5100г; 5г)</t>
  </si>
  <si>
    <t>"Веста" ВМ 12001 (12кг; 5г)</t>
  </si>
  <si>
    <t>Весы МК В1-15 "Саша" для новорожденных</t>
  </si>
  <si>
    <t>Весы медицинские ВЭМ-150"Масса-К"A3 (до 150 кг.)</t>
  </si>
  <si>
    <t>Весы аптечные ВА-4М ( до 1кг, погрешн.50мг)</t>
  </si>
  <si>
    <t>Весы торсионные ВТ-500 (10-500мг, 1мг) с хранения</t>
  </si>
  <si>
    <t xml:space="preserve">Весы механические ВСМ-5 </t>
  </si>
  <si>
    <t>Весы механические ВСМ-100 (100г, 50мг)</t>
  </si>
  <si>
    <t>Набор гирь Г2-210, (2кл., от 1г до 100г)</t>
  </si>
  <si>
    <t>Набор гирь Г4-111 (4кл.,от 10мг до 50г), хран.</t>
  </si>
  <si>
    <t>Набор гирь Г4-211 (4кл, 10мг- 100г), хран.</t>
  </si>
  <si>
    <t>Набор гирь Г4-1111.10  (4кл, 10мг- 500г), хран.</t>
  </si>
  <si>
    <t>Гиря калибровочная 50гр. F1</t>
  </si>
  <si>
    <t>Гиря калибровочная 100гр. F1</t>
  </si>
  <si>
    <t>Гиря калибровочная 200гр. F1</t>
  </si>
  <si>
    <t>Гиря калибровочная 500гр. F1</t>
  </si>
  <si>
    <t>Гиря калибровочная 1000гр. F1</t>
  </si>
  <si>
    <t>Гиря калибровочная 2000гр. F1</t>
  </si>
  <si>
    <t>Гиря калибровочная 3000гр. F1</t>
  </si>
  <si>
    <t>весы лабораторные</t>
  </si>
  <si>
    <t>ЛАБ-ТБ-4 (4-мест., глуб 70мм, 25°С...100°С, б/перем.)</t>
  </si>
  <si>
    <t>WB-11  водяная  DAIHAN (11л, +/-1град, цифров, таймер, с крышкой)</t>
  </si>
  <si>
    <t>Колбонагреватель LAB-FH-500 Euro (250-1000мл,до+600°C)</t>
  </si>
  <si>
    <t>Колбонагреватель ЛАБ-КН-2000 (2000мл, до+400°C)</t>
  </si>
  <si>
    <t>Плита нагревательная ЛАБ-ПН-01(алюм,435х310мм, 400гр)</t>
  </si>
  <si>
    <t>Плита нагревательная ЛАБ-ПН-02(керам, 460х320мм, 375гр)</t>
  </si>
  <si>
    <t>Баня водяная; песочная; д/жиромеров (без плитки)</t>
  </si>
  <si>
    <t>Shinco AF-R220E (210гх0,1мг, 1кл, внутр.кал, ветрозащ)</t>
  </si>
  <si>
    <t>ЛАБ-ТБ-6 (6-мест,13л, глуб.70мм, 25°С..100°С, б/перем.)</t>
  </si>
  <si>
    <t>ЛАБ-ТБ-6/24 (6-мест,глуб.150мм, 25°С...100°С, б/перем.)</t>
  </si>
  <si>
    <t>ТЖ-ТБ-01/12Ц (на 2штат., 12л, 15°С...100°С, с перемеш.)</t>
  </si>
  <si>
    <t> Головка ретиноскопа Heine Beta 200 штрих/точка 3,5 В</t>
  </si>
  <si>
    <t> Диоптриметр оптический ДО-3</t>
  </si>
  <si>
    <t xml:space="preserve"> Комплект офтальмоскопических линз КЛОС </t>
  </si>
  <si>
    <t> Компьютерный Диоптриметр CLM-3100PC, Huvitz (Южная Корея)</t>
  </si>
  <si>
    <t> Лампа КГМ 12-30-1 для ЩЛ</t>
  </si>
  <si>
    <t> Набор пробных очковых линз с универсальной оправой, большой (266 линз)</t>
  </si>
  <si>
    <t> Набор пробных очковых линз с универсальной оправой, средний (232 линзы)</t>
  </si>
  <si>
    <t> Оправа пробная универсальная</t>
  </si>
  <si>
    <t>Офтальмоскоп  Heine mini 3000</t>
  </si>
  <si>
    <t>Офтальмоскоп Heine Beta 200 2,5В (офтальмоскоп, батарейная рукоятка, запасная лампа, кейс)</t>
  </si>
  <si>
    <t>Офтальмоскоп Heine Beta 200 3,5В (офтальмоскоп,перезаряжаемая штекерная рукоятка, запасная лампа, кейс)</t>
  </si>
  <si>
    <t> Офтальмоскоп Heine K180 (батарейная рукоятка 2,5В, мягкий чехол)</t>
  </si>
  <si>
    <t> Офтальмоскоп налобный Omega 500 в комплекте с трансформатором EN50 и заряжаемым блоком mPack кат.номер C-275.40.670</t>
  </si>
  <si>
    <t> Офтальмоскоп налобный бинокулярный НБО-3-01</t>
  </si>
  <si>
    <t> Офтальмоскоп ручной ОР-3Б-03 (сеть + аккумулятор)</t>
  </si>
  <si>
    <t> Офтальмоскоп ручной ОР-3Б-05, сеть</t>
  </si>
  <si>
    <t> Офтальмоскоп ручной ОР-3Б-06,сеть</t>
  </si>
  <si>
    <t> Офтальмоскоп ручной ОР-3Б-07, сеть, световод</t>
  </si>
  <si>
    <t> Офтальмоскоп ручной ОР-3Б-08</t>
  </si>
  <si>
    <t> Периметр настольный ПНР-03</t>
  </si>
  <si>
    <t> Периметр сферический ПЕРИТЕСТ-300</t>
  </si>
  <si>
    <t> Прибор для тренировки зрения при косоглазии амблиотренер АТР-01</t>
  </si>
  <si>
    <t> Прибор для тренировки зрения при косоглазии бивизотренер БВТР-02</t>
  </si>
  <si>
    <t>Аппарат Рота (Осветитель таблиц)</t>
  </si>
  <si>
    <t> Проектор знаков ССР-3100 (Ю. Корея)</t>
  </si>
  <si>
    <t> Стол для щелевой лампы</t>
  </si>
  <si>
    <t> Стол для щелевой лампы с электроподъемником</t>
  </si>
  <si>
    <t> Стол офтальмологический электрический, регулируемый</t>
  </si>
  <si>
    <t> Ретиноскоп Heine Beta 200 штрих/точка с аккумуляторной рукояткой C-034.20.376</t>
  </si>
  <si>
    <t> Тонометр внутриглазного давления ТГД-01 (по Маклакову)</t>
  </si>
  <si>
    <t xml:space="preserve"> Щелевая лампа ЩЛ-2Б-ИД </t>
  </si>
  <si>
    <t xml:space="preserve"> Щелевая лампа ЩЛ-3Г </t>
  </si>
  <si>
    <t> Щелевая лампа ЩЛ-3Г-06</t>
  </si>
  <si>
    <t> Щелевая лампа со столом и тонометром ЩЛ-3Г-09</t>
  </si>
  <si>
    <t> Щелевая лампа со столом и видеоадапт. ЩЛ-3Г-18</t>
  </si>
  <si>
    <t> Щелевая лампа Heine HLS-150 с рукояткой типа "Батарейная" C-265.10.118</t>
  </si>
  <si>
    <t> Щелевая лампа Heine HLS-150 с аккумуляторной рукояткой C-265.20.376</t>
  </si>
  <si>
    <t> Щелевая лампа Heine HSL-150 с аккумуляторной рукояткой и дополнительной лупой 10х</t>
  </si>
  <si>
    <t> 15 500 р.</t>
  </si>
  <si>
    <t> 13 900 р.</t>
  </si>
  <si>
    <t> 82 500 р..</t>
  </si>
  <si>
    <t> 23 200 р.</t>
  </si>
  <si>
    <t> 10 100 р.</t>
  </si>
  <si>
    <t>Оптическое и офтальмологическое оборудование</t>
  </si>
  <si>
    <t>Физиотерапевтическое оборудование</t>
  </si>
  <si>
    <t xml:space="preserve">Аппарат низкочастотной физиотерапии "АМПЛИПУЛЬС-5D" </t>
  </si>
  <si>
    <r>
      <t>Апп. для НЧ магнитотерапии и магнитофореза Полюс-3</t>
    </r>
    <r>
      <rPr>
        <sz val="10"/>
        <rFont val="Arial Cyr"/>
        <charset val="204"/>
      </rPr>
      <t/>
    </r>
  </si>
  <si>
    <t>Апп. для НЧ магнитотерапии и магнитофореза Полюс-4</t>
  </si>
  <si>
    <t>Аппарат терапевтический УВЧ-30.03-Нан-ЭМА</t>
  </si>
  <si>
    <t>Аппарат терапевтический УВЧ-60</t>
  </si>
  <si>
    <t>Аппарат терапевтический ДТ 50-3 "Тонус-1</t>
  </si>
  <si>
    <t>Аппарат для ультразвуковой терапии УЗТ 1.07 Ф (Россия)</t>
  </si>
  <si>
    <t>Аппарат для местной дарсонвализации Искра-1</t>
  </si>
  <si>
    <t>Апп. дарсонвализации портативный Элад "МедТеКо" (3 электрода)</t>
  </si>
  <si>
    <t>Аппарат для магнитно-импульсной терапии Алимп-1 (модернизированный)</t>
  </si>
  <si>
    <t>Ингалятор "Муссон-2-03" (Комфорт)</t>
  </si>
  <si>
    <t>Аппарат "Поток-1" (гальванизатор)</t>
  </si>
  <si>
    <t>Секундомер СОПпр-2а (однокнопочный, противоударный) "АГАТ"</t>
  </si>
  <si>
    <t>Секундомер СОСпр-2б (двухкнопочный, противоударн., суммирующий) "АГАТ"</t>
  </si>
  <si>
    <t>Облучатель БОП-01/27-НанЭМА (БОП-4)</t>
  </si>
  <si>
    <t>Облучатель ОУФд-01 ультрафиолетовый кварцевый "Солнышко"</t>
  </si>
  <si>
    <t>Облучатель ОУФб-04 "Солнышко" с биодозатором</t>
  </si>
  <si>
    <t>Часы процедурные ПЧ-3 (питание от сети)</t>
  </si>
  <si>
    <t>Часы процедурные ПЧ (питание от сети)</t>
  </si>
  <si>
    <t xml:space="preserve"> Парафинонагреватель "Каскад" на 7л. </t>
  </si>
  <si>
    <t>Спирометр ССП</t>
  </si>
  <si>
    <t>Автоматический тонометр и неинвазивный глюкометр ОМЕЛОН А-1</t>
  </si>
  <si>
    <t>"Вибротестер-МБН" ВТ-02-1 для измерения вибрационной чувствительности  (с ИБП-07-01)</t>
  </si>
  <si>
    <t>Диагностическое оборудование</t>
  </si>
  <si>
    <t xml:space="preserve">Доплер ЧССП "BF-510S" (фетальный)                                    </t>
  </si>
  <si>
    <t xml:space="preserve">Доплер ЧССП "BF-500+" (фетальный)                                    </t>
  </si>
  <si>
    <t xml:space="preserve">Доплер ЧССП "BF-500++" (фетальный)                                     </t>
  </si>
  <si>
    <t xml:space="preserve">Доплер ЧССП "BF-500В" (фетальный)                                      </t>
  </si>
  <si>
    <t>Доплер ЧССП "BF-600" (фетальный)</t>
  </si>
  <si>
    <t xml:space="preserve">Доплер ЧССП "BF-600+" (фетальный)                                         </t>
  </si>
  <si>
    <t>Доплер ЧССП "BF-610"  (фетальный)</t>
  </si>
  <si>
    <t>Доплер ЧССП "BF-610 Р"  (фетальный)</t>
  </si>
  <si>
    <t>Доплер BV-520 (сосудистый, графический)</t>
  </si>
  <si>
    <t>Доплер BV-520Т (сосудистый, LCD-монитор)</t>
  </si>
  <si>
    <t>Фетальный монитор FC700 (BioNet, Корея)</t>
  </si>
  <si>
    <t>Фетальный монитор FC1400 (BioNet, Корея)</t>
  </si>
  <si>
    <t>Монитор прикроватный ВМ-3 (BioNet, Корея, цветной с принт.)</t>
  </si>
  <si>
    <t>Монитор прикроватный ВМ-3plus (BioNet, Корея, цветн. с принт.)</t>
  </si>
  <si>
    <t>Фетальные мониторы и доплеры</t>
  </si>
  <si>
    <t>Электрокардиограф 1-кан. ЭК1Т-07 с комб.питанием</t>
  </si>
  <si>
    <t>Электрокардиограф 3/6/12-кан.CardioCare 2000 (BioNet, Ю.Корея)</t>
  </si>
  <si>
    <t>Электрокардиограф трехканальный ЭКЗТ-12-01 «ГЕОЛИНК» (2007 г.в.)</t>
  </si>
  <si>
    <t>Электрокардиограф 1/3 кан.с комбинир.питанием ЭК3Т-01(Ростов-на-Дону)</t>
  </si>
  <si>
    <t>Оксиметр  пульсовой ОП-32А</t>
  </si>
  <si>
    <t xml:space="preserve">Оксиметр пульсовой ОП-31А </t>
  </si>
  <si>
    <t>Дефибриллятор  (АНД) LIFEPAK CR Plus (Medtronic)</t>
  </si>
  <si>
    <t>Кардиологическое оборудование</t>
  </si>
  <si>
    <t>Счетчик лейкоцитарной формулы СЛФ-ЭЦ-01-09</t>
  </si>
  <si>
    <t>Анализатор алкоголя в крови "Алкотест-203"</t>
  </si>
  <si>
    <t>Анализатор мочи DocUReader (Венгрия, 11 параметров)</t>
  </si>
  <si>
    <t>Портативный анализатор мочи HandUReader (11 параметров)</t>
  </si>
  <si>
    <t>Автоматический анализатор мочи LabUMat (Венгрия, 11 параметров)</t>
  </si>
  <si>
    <t>Тест-полоски Labstrip U-11 Plus (уп. 150 шт), Венгрия</t>
  </si>
  <si>
    <t xml:space="preserve"> Гемоглобинометр "Минигем 540"</t>
  </si>
  <si>
    <t>Анализатор гипербилирубинемии "Билитест"</t>
  </si>
  <si>
    <t>Автоматический анализатор спермы  SQA IIC-P (Израиль)</t>
  </si>
  <si>
    <t>Анализаторы</t>
  </si>
  <si>
    <t>Автоматический гематологический анализатор ABACUS JUNIOR (18 параметров)</t>
  </si>
  <si>
    <t>Автоматический гематологический анализатор ABACUS PLUS (20 параметров)</t>
  </si>
  <si>
    <t>Автоматический гематологический анализатор ABACUS PLUS-11 (20 параметров, 11 параметров мочи)</t>
  </si>
  <si>
    <t>Автоматические гематологические анализаторы для ветеринарии ABACUS JUNIOR B VET (12 параметров)  Австрия</t>
  </si>
  <si>
    <t>Анализаторы гематологические</t>
  </si>
  <si>
    <t>Биохимический анализатор Stat Fax 1904+ (США)</t>
  </si>
  <si>
    <t>Биохимический анализатор Stat Fax 3300 (США)</t>
  </si>
  <si>
    <t>Имуноферментный анализатор Stat Fax 303+ (стриповый)</t>
  </si>
  <si>
    <t>Имуноферментный анализатор Stat Fax 2100 (планшетный)</t>
  </si>
  <si>
    <t>Имуноферментный анализатор Stat Fax 3200 (планшетный)</t>
  </si>
  <si>
    <t>Промывочное устройство для планшетов STAT Wash 3100</t>
  </si>
  <si>
    <t>ГЕМОТЕРМ-40.Ш    Мед.морозильник (40 л, шкаф,  -15°С -35°С)</t>
  </si>
  <si>
    <t>ГЕМОТЕРМ-40.Ш    Мед.морозильник (40 л, шкаф, -15°С -41°С)</t>
  </si>
  <si>
    <t>ГЕМОТЕРМ-110.Ш  Мед.морозильник (110 л, шкаф, -15°С -35°С)</t>
  </si>
  <si>
    <t>ГЕМОТЕРМ-110.Ш  Мед.морозильник (110 л, шкаф, -15°С -41°С)</t>
  </si>
  <si>
    <t>ГЕМОТЕРМ-240.Ш  Мед.морозильник (240 л, шкаф, -15°С -35°С)</t>
  </si>
  <si>
    <t>ГЕМОТЕРМ-240.Ш  Мед.морозильник (240 л, шкаф, -15°С -41°С)</t>
  </si>
  <si>
    <t>Медицинское холодильное оборудование</t>
  </si>
  <si>
    <t>Влагомер зерна "Суперпро"   с размолом  (семечки, сухарики)</t>
  </si>
  <si>
    <t>Влагомер зерна "Суперпоинт"</t>
  </si>
  <si>
    <t>Влагомер зерна Фауна-М</t>
  </si>
  <si>
    <t>Влагомер круп "Фауна-ВК"</t>
  </si>
  <si>
    <t>Поточный влагомер "Фауна-П"</t>
  </si>
  <si>
    <t>Влагомер зерна и муки "ФЕРМПРО", точность 0,5%,  с размолом  (семечки, сухарики)</t>
  </si>
  <si>
    <t>Влагомер зерна WILE-55</t>
  </si>
  <si>
    <t xml:space="preserve">Влагомер зерна и муки "Фермпойнт", точность 0,5%, </t>
  </si>
  <si>
    <t xml:space="preserve">Анализатор влажности  "Эвлас-2М"  </t>
  </si>
  <si>
    <t>ИК анализатор ИНСТАЛАБ 640 (4 ф. - влаж., белок) (США)</t>
  </si>
  <si>
    <t>Влагомер для почвы TR-46908</t>
  </si>
  <si>
    <t>Измеритель плотности почвы DICKEY-john</t>
  </si>
  <si>
    <t>Измеритель сена,силоса и др. ИВДМ-2-К</t>
  </si>
  <si>
    <t>Влагомер древесины ИВДМ-2-02</t>
  </si>
  <si>
    <t>Влагомер пиломатериалов ИВПМ-02</t>
  </si>
  <si>
    <t>Влагомер зерна</t>
  </si>
  <si>
    <t>от 700 000р.</t>
  </si>
  <si>
    <t>Аналог прибора Чижовой "Кварц-21М33-1"</t>
  </si>
  <si>
    <t>Аналог прибора Чижовой "Элекс-7"</t>
  </si>
  <si>
    <t>Сушильный шкаф СЭШ-3М</t>
  </si>
  <si>
    <t>Сушильный шкаф СЭШ-3МЭ</t>
  </si>
  <si>
    <t>Определение влажности теста</t>
  </si>
  <si>
    <t>Комплект хлебопекарного оборудование КОХП (ШХЛ-0.65, ШРЛ-0.65)</t>
  </si>
  <si>
    <t>Измеритель формоустойчивости хлеба ИФХ</t>
  </si>
  <si>
    <t>Прибор для определения обьема  хлеба ОХЛ</t>
  </si>
  <si>
    <t>Установка для определения крошимости гранул комбикормов ЕКГ</t>
  </si>
  <si>
    <t>Определение качества хлеба</t>
  </si>
  <si>
    <t>Лабораторная мельница технологическая ЛМТ-1 (Россия)</t>
  </si>
  <si>
    <t>Мельница лабораторная ЛМЦ-1М (на 50г)</t>
  </si>
  <si>
    <t xml:space="preserve">Мельница лабораторная ЛМЦ-1А </t>
  </si>
  <si>
    <t>Мельница лабораторная ЛМЦ-1М</t>
  </si>
  <si>
    <t>Мельница лабораторная ЛЗМ-1  (опред-е влажности)</t>
  </si>
  <si>
    <t xml:space="preserve">Мельница лабораторная ЛМ 201 </t>
  </si>
  <si>
    <t>Мельница лабораторная ЛМ 202 (с охл.)</t>
  </si>
  <si>
    <t>Мельницы лабораторные</t>
  </si>
  <si>
    <t xml:space="preserve">Тестомесилка для клейковины  У1-ЕТК </t>
  </si>
  <si>
    <t>Тестомесилка для пробной выпечки У1-ЕТВ</t>
  </si>
  <si>
    <t>Тестомесилки лабораторные</t>
  </si>
  <si>
    <t>Белизномер лабораторный СКИБ-М(коэф.отр 0…10%, погрешн.0,6%)</t>
  </si>
  <si>
    <t>Фотометр-белизномер муки лабораторный малогабаритный Р3-БПЛ-ЦМ</t>
  </si>
  <si>
    <t>Белизномер Блик-РЗ</t>
  </si>
  <si>
    <t>Белизномер Блик-РЗ(СМП) дополнительно: способность муки к потемнению</t>
  </si>
  <si>
    <t>Белизномер портативный РЗ-ТБМС-М</t>
  </si>
  <si>
    <t>Белизномеры</t>
  </si>
  <si>
    <t>Пробоотборник зерна автомобильный ПЗМ-1   1,5 м</t>
  </si>
  <si>
    <t>Пробоотборник зерна вагонный ПЗМ-1-2,0м</t>
  </si>
  <si>
    <t>Аппарат для смешивания образцов зерна БИС-1</t>
  </si>
  <si>
    <t xml:space="preserve">Термоштанга с термометром ТШТ-001-3, 1,7м-3,2м </t>
  </si>
  <si>
    <t>Термоштанга электронная ТШЭ-2-3,5</t>
  </si>
  <si>
    <t>Пробоотборник мешочный ЩМ</t>
  </si>
  <si>
    <t>Доска разборная</t>
  </si>
  <si>
    <t>Бюкса лабораторная 5г. (СЭШ-3М) ф50, н20</t>
  </si>
  <si>
    <t>Термометр сельскохозяйственный ТС-7М1</t>
  </si>
  <si>
    <t>Термометр электроконтактный ТПК-5П (для СЭШ-3М) 0-200 С</t>
  </si>
  <si>
    <t>Магнит постоянный подковообразный</t>
  </si>
  <si>
    <t>Сита и рассевы лабораторные (отдельный прайс лист)</t>
  </si>
  <si>
    <t>Коробки для хранения образцов зерна КХОЗ-3,5л; 10л (оцинковка)</t>
  </si>
  <si>
    <t>900/1300</t>
  </si>
  <si>
    <t>Оборудование для отбора проб</t>
  </si>
  <si>
    <t>Ареометр для молока  АМ</t>
  </si>
  <si>
    <t>Ареометр для молока  АМТ</t>
  </si>
  <si>
    <t>БУТИРОМЕТР 1-6</t>
  </si>
  <si>
    <t>БУТИРОМЕТР 1-40</t>
  </si>
  <si>
    <t>БУТИРОМЕТР 2-05</t>
  </si>
  <si>
    <t>Анализатор качества молока Клевер-2</t>
  </si>
  <si>
    <t>Анализатор качества молока Клевер-2М</t>
  </si>
  <si>
    <t>Анализатор качества молока Лактан 1-4 мини</t>
  </si>
  <si>
    <t>Анализатор качества молока Лактан 1-4(исп.230)</t>
  </si>
  <si>
    <t>Лактан 1-4(исп.220У)</t>
  </si>
  <si>
    <t>Анализатор качества молока Лактан 1-4(исп.220)</t>
  </si>
  <si>
    <t>Анализатор качества молока Лактан 1-4 (исп. 700)</t>
  </si>
  <si>
    <t>Анализатор качества молока Лактан 1-4 (исп. 704)</t>
  </si>
  <si>
    <t>Принтер для Лактан 1-4 (исп. 220-230)</t>
  </si>
  <si>
    <t>Анализатор качества молока ЭКОМИЛК АКМ-98 ("Стандарт")</t>
  </si>
  <si>
    <t>Анализатор качества молока ЭКОМИЛК АКМ-98 ("Фермер")</t>
  </si>
  <si>
    <t>Анализатор качества молока EKOMILK ULTRA (баз.мод.)</t>
  </si>
  <si>
    <t>Анализатор качества молока EKOMILK ULTRA PRO (баз.мод.)</t>
  </si>
  <si>
    <t>Криоскоп Термоскан Мини</t>
  </si>
  <si>
    <t>Соматос мини</t>
  </si>
  <si>
    <t>Соматос-М</t>
  </si>
  <si>
    <t>Соматос-М.2К</t>
  </si>
  <si>
    <t>"Эксперт-АТП-к"</t>
  </si>
  <si>
    <t>"Эксперт-001-молоко" (1к/2к)</t>
  </si>
  <si>
    <t>Центрифуга ЦЛУ-1(аналог "Орбита")</t>
  </si>
  <si>
    <t>ЦЛ-ОКА (ЦЛУ-1)</t>
  </si>
  <si>
    <t>ЦЛМ-1-12</t>
  </si>
  <si>
    <t>ЦЖ 1-65</t>
  </si>
  <si>
    <t>Баня для жиромеров</t>
  </si>
  <si>
    <t>Милтек-1</t>
  </si>
  <si>
    <t>Набор моющих растворов</t>
  </si>
  <si>
    <t>Набор моющих растворов(200гр)</t>
  </si>
  <si>
    <t>Мастоприм</t>
  </si>
  <si>
    <t>Оборудование для молочной промышленности</t>
  </si>
  <si>
    <t>39000 р</t>
  </si>
  <si>
    <t>40800/43200</t>
  </si>
  <si>
    <t>ПТ-101</t>
  </si>
  <si>
    <t>Трихинеллоскоп Стейк</t>
  </si>
  <si>
    <t>Трихинеллоскоп ПТ-80</t>
  </si>
  <si>
    <t>МИС-7</t>
  </si>
  <si>
    <t>Филин</t>
  </si>
  <si>
    <t xml:space="preserve"> ПКЯ-10</t>
  </si>
  <si>
    <t>ОН-10</t>
  </si>
  <si>
    <t>Оборудование для пищевой промышленности</t>
  </si>
  <si>
    <t>Категория</t>
  </si>
  <si>
    <t>Руб.</t>
  </si>
  <si>
    <t>Евро</t>
  </si>
  <si>
    <t>Термостат ТС-200 СПУ (нерж, вентилятор)</t>
  </si>
  <si>
    <t xml:space="preserve">Термостат ТСО-200 СПУ с охлаждением </t>
  </si>
  <si>
    <t>USD</t>
  </si>
  <si>
    <t>Z10M18B-635-lg90</t>
  </si>
  <si>
    <t>Лазеры Z15R - 635 lg90</t>
  </si>
  <si>
    <t>Лазер Z15PT-F - 635-lg90 Titan</t>
  </si>
  <si>
    <t>Лазер Z3F-635 lk. Punkt-Mini. Длина линии - 1 м.</t>
  </si>
  <si>
    <t>Лазер Z5F-635-lk. Длина линии до 2 м</t>
  </si>
  <si>
    <t>Лазер Z10D - 635 - lg90. Длина луча до 6 м</t>
  </si>
  <si>
    <t>Лазер Z3T - 635 lg90. Длина линии: 3 м</t>
  </si>
  <si>
    <t>Лазер ZA - беспроводной</t>
  </si>
  <si>
    <t>от 4725</t>
  </si>
  <si>
    <t>Лазеры ZRG-F</t>
  </si>
  <si>
    <t>от 55710</t>
  </si>
  <si>
    <t>Лазер ZRX</t>
  </si>
  <si>
    <t>от 17325</t>
  </si>
  <si>
    <t>Лазерный указатель ZM18-10 Зеленый. Длина линии до 6 м</t>
  </si>
  <si>
    <t>Оптический указатель пропила Z20M18B-635-lg90. Длина линии 6-18 м</t>
  </si>
  <si>
    <t>Лазерные указатели пропила и линии реза</t>
  </si>
  <si>
    <t>Весовая станция PCE-TP 1500</t>
  </si>
  <si>
    <t>Промышленные напольные весы PCE-SW 1500</t>
  </si>
  <si>
    <t>Гидравлическая тележка PCE-PTS 1</t>
  </si>
  <si>
    <t>Весы крановые PCE-HS 150</t>
  </si>
  <si>
    <t>Весы крановые PCE CS 1000 HD</t>
  </si>
  <si>
    <t>Автомобильные весы PCE-CWC</t>
  </si>
  <si>
    <t>Весы настольные PCE-PB 60</t>
  </si>
  <si>
    <t>Почтовые весы PCE-TS 60</t>
  </si>
  <si>
    <t>Весы класса DHL и UPS серии PCE-PM</t>
  </si>
  <si>
    <t xml:space="preserve">от 20970 </t>
  </si>
  <si>
    <t>весы PCE-PS 150MXL</t>
  </si>
  <si>
    <t>Весы</t>
  </si>
  <si>
    <t>PCE LDM 50</t>
  </si>
  <si>
    <t>TLM 300i</t>
  </si>
  <si>
    <t>PCE LRF 600</t>
  </si>
  <si>
    <t>Leica Disto D5</t>
  </si>
  <si>
    <t>Dimetrix DLS B 30</t>
  </si>
  <si>
    <t>Stanley TLM 210i</t>
  </si>
  <si>
    <t>Дальномер лазерный</t>
  </si>
  <si>
    <t>Цифровой стробоскоп PCE-OM 15 с триггерным входом</t>
  </si>
  <si>
    <t>стробоскоп</t>
  </si>
  <si>
    <t>Цифровой вольтметр PCE-DM12 (CAT III / 600 V)</t>
  </si>
  <si>
    <t>вольтметр</t>
  </si>
  <si>
    <t>Амперметр PCE-ACT 8</t>
  </si>
  <si>
    <t>Амперметр</t>
  </si>
  <si>
    <t>Токовые клещи</t>
  </si>
  <si>
    <t>PCE-DC3</t>
  </si>
  <si>
    <t>PCE DC 4</t>
  </si>
  <si>
    <t xml:space="preserve"> PCE-EI-3000</t>
  </si>
  <si>
    <t xml:space="preserve"> PCE-MO 2001</t>
  </si>
  <si>
    <t>Омметр</t>
  </si>
  <si>
    <t>PCE-360</t>
  </si>
  <si>
    <t>ваттметр</t>
  </si>
  <si>
    <t xml:space="preserve"> PCE MO 2002</t>
  </si>
  <si>
    <t>Миллиомметр</t>
  </si>
  <si>
    <t>Цифровые токовые клещи комбинированные со встроенным ваттметром PCE-UT232</t>
  </si>
  <si>
    <t>PCE-830</t>
  </si>
  <si>
    <t>Анализатор качества электроэнергии</t>
  </si>
  <si>
    <t>PCE-DC1</t>
  </si>
  <si>
    <t>Токовые клещи со встроенным амперметром PCE-DC2</t>
  </si>
  <si>
    <t>CM-9930eff (True RMS)</t>
  </si>
  <si>
    <t>CM-9940</t>
  </si>
  <si>
    <t>Набор токовых клещей PCE для анализатора качества энергии PCE 830</t>
  </si>
  <si>
    <t>PCE-OC 1</t>
  </si>
  <si>
    <t>PCE-TC 4</t>
  </si>
  <si>
    <t>PCE-TC 3</t>
  </si>
  <si>
    <t>PCE TC 2</t>
  </si>
  <si>
    <t>PCE TC 6</t>
  </si>
  <si>
    <t>Тепловизор</t>
  </si>
  <si>
    <t>PT-FN S 1/2/3</t>
  </si>
  <si>
    <t>PCE-CT 28 (F/N)</t>
  </si>
  <si>
    <t>PCE-CT 26</t>
  </si>
  <si>
    <t>Ультразвуковой толщиномер PCE-TG 250</t>
  </si>
  <si>
    <t>TG 120</t>
  </si>
  <si>
    <t>TG 100</t>
  </si>
  <si>
    <t>DFT-Ferrous</t>
  </si>
  <si>
    <t>DFT Combo</t>
  </si>
  <si>
    <t>PT-200</t>
  </si>
  <si>
    <t>PCE CТ 30</t>
  </si>
  <si>
    <t>PT-FN-TS3</t>
  </si>
  <si>
    <t>PCE-DTM</t>
  </si>
  <si>
    <t>PCE CT 25</t>
  </si>
  <si>
    <t>PCE-THM 10</t>
  </si>
  <si>
    <t>PCE-THM 20</t>
  </si>
  <si>
    <t>PCE-THM 30</t>
  </si>
  <si>
    <t>Толщиномеры</t>
  </si>
  <si>
    <t>Устройство трасспоиска DS Systems</t>
  </si>
  <si>
    <t>Прибор трасспоиска CableCop 300</t>
  </si>
  <si>
    <t>Детектор проводки и кабеля PCE 191 CB</t>
  </si>
  <si>
    <t>Прибор обнаружения кабеля и проводки PCE-180 CB</t>
  </si>
  <si>
    <t>Комплекс трасспоиска Seba KMT Easyloc</t>
  </si>
  <si>
    <t>Устройство поиска кабеля и проводки PCE STM 3</t>
  </si>
  <si>
    <t>Трассопоиск</t>
  </si>
  <si>
    <t>PCE-FM1000</t>
  </si>
  <si>
    <t>PCE-SH 500</t>
  </si>
  <si>
    <t>PCE FM 50</t>
  </si>
  <si>
    <t>PCE-FM200</t>
  </si>
  <si>
    <t>PCE FG 50</t>
  </si>
  <si>
    <t xml:space="preserve"> PCE FG 200</t>
  </si>
  <si>
    <t>PCE FG 500</t>
  </si>
  <si>
    <t>PCE FG 1К</t>
  </si>
  <si>
    <t>PCE FG 10К</t>
  </si>
  <si>
    <t>TKZ 2,5</t>
  </si>
  <si>
    <t>Динамометры</t>
  </si>
  <si>
    <t>PCE-MM200</t>
  </si>
  <si>
    <t>Цифровой микроскоп LCD. Модель BM 200</t>
  </si>
  <si>
    <t>VMS 200</t>
  </si>
  <si>
    <t>Цифровая камера для микроскопов PCE TM</t>
  </si>
  <si>
    <t>Микроскопы</t>
  </si>
  <si>
    <t>Stingray Ultrasonic Flow Meter</t>
  </si>
  <si>
    <t>PCE-VUS</t>
  </si>
  <si>
    <t>PCE VUS N</t>
  </si>
  <si>
    <t>PCE-TDS 100H</t>
  </si>
  <si>
    <t>Расходомеры УЗ</t>
  </si>
  <si>
    <t>PCE-AT 5</t>
  </si>
  <si>
    <t>PCE-DT62</t>
  </si>
  <si>
    <t>PCE-VT 204</t>
  </si>
  <si>
    <t>PCE-T236</t>
  </si>
  <si>
    <t>PCE-T259</t>
  </si>
  <si>
    <t>PCE 151</t>
  </si>
  <si>
    <t>PCE-155</t>
  </si>
  <si>
    <t>Оптический сенсор для тахометра PCE 155</t>
  </si>
  <si>
    <t>PCE-VT 250</t>
  </si>
  <si>
    <t>Тахометры</t>
  </si>
  <si>
    <t>Wöhler A 600</t>
  </si>
  <si>
    <t>Wöhler A 600 Profiset</t>
  </si>
  <si>
    <t>Wöhler A 600 с фотокамерой</t>
  </si>
  <si>
    <t>Wöhler A 400 / A 400i с жестким зондом и комплектом принадлежностей</t>
  </si>
  <si>
    <t>Wöhler A 400pro с гибким зондом</t>
  </si>
  <si>
    <t>Wöhler A 600, оснащенный дополнительными сенсорами для газов NO и CO</t>
  </si>
  <si>
    <t>Wöhler A600</t>
  </si>
  <si>
    <t>Газоанализаторы</t>
  </si>
  <si>
    <t>PCE-VT 2700</t>
  </si>
  <si>
    <t>PCE-S 41</t>
  </si>
  <si>
    <t>PC VT 3000</t>
  </si>
  <si>
    <t>Виброметры</t>
  </si>
  <si>
    <t>Wöhler GS 220</t>
  </si>
  <si>
    <t xml:space="preserve">Wöhler UL 23 </t>
  </si>
  <si>
    <t>Комплекс оценки герметичности зданий Wöhler BC 21</t>
  </si>
  <si>
    <t>Течеискатели</t>
  </si>
  <si>
    <t>PCE FWS 20</t>
  </si>
  <si>
    <t>Метеостанции</t>
  </si>
  <si>
    <t>PCE-AB 200</t>
  </si>
  <si>
    <t>PCE BS 3000</t>
  </si>
  <si>
    <t xml:space="preserve"> PCE-LS</t>
  </si>
  <si>
    <t>PCE-HGP</t>
  </si>
  <si>
    <t>PCE 333</t>
  </si>
  <si>
    <t>Измеритель влажности бетона PCE-WP21</t>
  </si>
  <si>
    <t>PCE-WMH3</t>
  </si>
  <si>
    <t>влагомер FMW-T</t>
  </si>
  <si>
    <t>FMD 6</t>
  </si>
  <si>
    <t>Влагомер зерна FS-2000</t>
  </si>
  <si>
    <t>Влагомер почвы, песка и грунтов TDR-100</t>
  </si>
  <si>
    <t>Влагомер комбинированный PCE-EM882</t>
  </si>
  <si>
    <t>Измеритель влажности стружки и опилок PCE-WT1</t>
  </si>
  <si>
    <t>PCE MB 50</t>
  </si>
  <si>
    <t>FMU-4Data</t>
  </si>
  <si>
    <t>Гигрометр PCE-555</t>
  </si>
  <si>
    <t>Термогигрометр PCE-310</t>
  </si>
  <si>
    <t>Логгер измерения влажности PCE-313A</t>
  </si>
  <si>
    <t>Термо-гигро-баромет PCE-THB 38</t>
  </si>
  <si>
    <t>Логгер температуры и влажности PCE-HT110</t>
  </si>
  <si>
    <t>Влагомер для строителей серии FMC</t>
  </si>
  <si>
    <t>Влагомер строительных материалов FME</t>
  </si>
  <si>
    <t>Логгер PCE HT 71</t>
  </si>
  <si>
    <t>PCE MB 200</t>
  </si>
  <si>
    <t>Минилоггер влажности PCE-MSR145</t>
  </si>
  <si>
    <t>Бесконтактный влагомер древесины и строительных материалов PCE-WP24</t>
  </si>
  <si>
    <t>MC-7825PS</t>
  </si>
  <si>
    <t>Комбинированный прибор PCE 222</t>
  </si>
  <si>
    <t>Внешний сенсор измерения влажности для влагомера серии FMU 4Data</t>
  </si>
  <si>
    <t>Термогигрометр с контактным датчиком температуры и пирометром PCE 320</t>
  </si>
  <si>
    <t>Стационарный складской термогигрометр ЕЕ 22</t>
  </si>
  <si>
    <t>Влагомеры</t>
  </si>
  <si>
    <t>Лазерный маркировщик SSL 4</t>
  </si>
  <si>
    <t>Маркировщики и граверы лазерные</t>
  </si>
  <si>
    <t>Пирометр инфракрасный PCE-IR 1800</t>
  </si>
  <si>
    <t>Точечный инфракрасный термометр PCE SCANTEMP 490</t>
  </si>
  <si>
    <t>от 1080000</t>
  </si>
  <si>
    <t>Инфракрасный термометр PCE-889</t>
  </si>
  <si>
    <t>Инфракрасный термометр PCE-888</t>
  </si>
  <si>
    <t>Пирометр PCE 891</t>
  </si>
  <si>
    <t>Промышленный стационарный пирометр с выносным датчиком PCE IR 10</t>
  </si>
  <si>
    <t>Инфракрасный пирометр PCE-880</t>
  </si>
  <si>
    <t>Контактный термометр сопротивления P-700</t>
  </si>
  <si>
    <t>Пирометр PCE 892</t>
  </si>
  <si>
    <t>Инфракрасный медицинский пирометр PCE-FIT 10</t>
  </si>
  <si>
    <t>Промышленный термометр PCE T 312</t>
  </si>
  <si>
    <t>Пирометр высокого разрешения PCE-IR 1600</t>
  </si>
  <si>
    <t>Сменный сенсор 6000-1001 для контактных термометров типа Р 600</t>
  </si>
  <si>
    <t>Сменный сенсор 6000-1018 для контактных термометров типа Р 600</t>
  </si>
  <si>
    <t>Сменный сенсор 6000-1019 для контактных термометров типа Р 600</t>
  </si>
  <si>
    <t>Высокотемпературный сенсор TF - 104 A</t>
  </si>
  <si>
    <t>Высокотемпературный витой сенсор TF - 121</t>
  </si>
  <si>
    <t>Контактный термометр PCE-TDL 100</t>
  </si>
  <si>
    <t>Пирометры и термометры</t>
  </si>
  <si>
    <t>PCE-999</t>
  </si>
  <si>
    <t>PCE-322 A</t>
  </si>
  <si>
    <t>Измерительная станция контроля уровня шума SLT</t>
  </si>
  <si>
    <t>PCE-EM882</t>
  </si>
  <si>
    <t>PCE 318</t>
  </si>
  <si>
    <t>PCE 353 LEQ</t>
  </si>
  <si>
    <t>PCE DSA 50</t>
  </si>
  <si>
    <t>PCE 355</t>
  </si>
  <si>
    <t>CR-260 (класса I и II)</t>
  </si>
  <si>
    <t>Акустический калибратор PCE-SC41 второго класса</t>
  </si>
  <si>
    <t>Шумомеры</t>
  </si>
  <si>
    <t>Видеоэндоскоп PCE VE 350</t>
  </si>
  <si>
    <t>Технический видеоэндоскоп с картой памяти SD модель PCE VE 320</t>
  </si>
  <si>
    <t>Видеоэндоскоп технический Wöhler VIS 220 Длина: 20 и 30 м</t>
  </si>
  <si>
    <t>Цифровой видеоэндоскоп PCE-VE 330</t>
  </si>
  <si>
    <t>Эндоскоп для автосервисов E130</t>
  </si>
  <si>
    <t>Технический видеоэндоскоп PCE TDE 150. Длина зонда: от 1 до 6 м</t>
  </si>
  <si>
    <t>Эндоскоп PCE-E45</t>
  </si>
  <si>
    <t>Видеоэндоскоп с поворотной камерой Wöhler VIS 330 Длина: 20 и 30 м</t>
  </si>
  <si>
    <t>Видеоэндоскоп PCE VE 110</t>
  </si>
  <si>
    <t>Видеоэндоскоп PCE VE 340 Длина зонда: 10 м</t>
  </si>
  <si>
    <t>Видеоэндоскоп PCE-DE 100 SF (short focus)</t>
  </si>
  <si>
    <t>Видеоэндоскоп PCE VE 500</t>
  </si>
  <si>
    <t>Видеоэндоскоп PCE-VE 310</t>
  </si>
  <si>
    <t>Видеоэндоскоп с неуправляемой цветной камерой Wöhler VIS 240. Длина зонда: 20 м</t>
  </si>
  <si>
    <t>Видеоэндоскоп Wöhler VIS 230. Длина зонда: 20 м</t>
  </si>
  <si>
    <t>Система телеинспекции Wöhler VIS 340 Длина: 20 и 30 м</t>
  </si>
  <si>
    <t>Видеоэндоскоп с поворотной камерой Wöhler VIS 350RUS. Длина зонда: 30 м</t>
  </si>
  <si>
    <t>Видеоэндоскоп Wöhler VIS 2000 PRO</t>
  </si>
  <si>
    <t>Видеоэндоскоп PCE DE 25</t>
  </si>
  <si>
    <t xml:space="preserve"> Эндоскопы</t>
  </si>
  <si>
    <t>PCE-1000</t>
  </si>
  <si>
    <t>PCE-HT-225A</t>
  </si>
  <si>
    <t>PCE-2000</t>
  </si>
  <si>
    <t>PCE-HT 200</t>
  </si>
  <si>
    <t>PCE-2000DL</t>
  </si>
  <si>
    <t>PCE-HT 210 Shore-D</t>
  </si>
  <si>
    <t>PCE-HBX-05</t>
  </si>
  <si>
    <t>PCE 2500</t>
  </si>
  <si>
    <t>PCE 2800</t>
  </si>
  <si>
    <t>Твердомеры</t>
  </si>
  <si>
    <t>PCE 174</t>
  </si>
  <si>
    <t>PCE-172</t>
  </si>
  <si>
    <t>PCE-UV34</t>
  </si>
  <si>
    <t xml:space="preserve"> PCE 222</t>
  </si>
  <si>
    <t>Люксметры</t>
  </si>
  <si>
    <t>PCE AM81</t>
  </si>
  <si>
    <t>Термоанемометр PCE 008</t>
  </si>
  <si>
    <t>Термоанемометр PCE-009</t>
  </si>
  <si>
    <t>Термоанемометер AMV 2000</t>
  </si>
  <si>
    <t>Термоанемометр AVM 3000</t>
  </si>
  <si>
    <t>Анемометры и термоанемометры</t>
  </si>
  <si>
    <t>PKT-1150</t>
  </si>
  <si>
    <t>PKT 1155</t>
  </si>
  <si>
    <t>PKT 1165</t>
  </si>
  <si>
    <t>PKT 1170</t>
  </si>
  <si>
    <t>PCE-UT 2202C</t>
  </si>
  <si>
    <t>PCE-UT 2025B</t>
  </si>
  <si>
    <t>Запоминающий осцилоскоп PCE-UT 2042C</t>
  </si>
  <si>
    <t>Цифровой осцилоскоп PCE-UT 2082C</t>
  </si>
  <si>
    <t>PCE-UT 2152C</t>
  </si>
  <si>
    <t xml:space="preserve"> PCE-UT 81B</t>
  </si>
  <si>
    <t>Осцилоскопы</t>
  </si>
  <si>
    <t xml:space="preserve"> PCE P 50</t>
  </si>
  <si>
    <t>PCE P 05</t>
  </si>
  <si>
    <t xml:space="preserve"> PCE-910</t>
  </si>
  <si>
    <t>PCE 917</t>
  </si>
  <si>
    <t>PCE 932</t>
  </si>
  <si>
    <t>Манометры</t>
  </si>
  <si>
    <t>от 49500</t>
  </si>
  <si>
    <t>Калибратор DPI 800</t>
  </si>
  <si>
    <t>Дифференциальный стационарный манометр PCE VUS P</t>
  </si>
  <si>
    <t>PCE-PH 22</t>
  </si>
  <si>
    <t>pH-тестер почвы PCE-PH20S</t>
  </si>
  <si>
    <t>PCE-228</t>
  </si>
  <si>
    <t>PCE-PHD 1</t>
  </si>
  <si>
    <t>PCE-PHD 2</t>
  </si>
  <si>
    <t>Тестер кислотности для продуктов питания CPC-401M</t>
  </si>
  <si>
    <t>pH-Meter</t>
  </si>
  <si>
    <t>Допплер BV-610VP (фетальный монитор для близнецов, LCD монитор 11')                      1860</t>
  </si>
  <si>
    <t>Допплер BV-610V (фетальный монитор, LCD монитор 11')                                                             1690</t>
  </si>
  <si>
    <t>Аналог прибора Журавлева "Кварц-24" (пористость хлеба)</t>
  </si>
  <si>
    <t>Электроприборы и электроды производства компании "Гомельский ЗИП"(Белоруссия)</t>
  </si>
  <si>
    <t>рH-150 M</t>
  </si>
  <si>
    <t>рH-150 МП</t>
  </si>
  <si>
    <t>рХ-150 МП</t>
  </si>
  <si>
    <t>рH-150 МП.2</t>
  </si>
  <si>
    <t>рН-метр - милливольтметр</t>
  </si>
  <si>
    <t>рН-метр-иономер - милливольтметр</t>
  </si>
  <si>
    <t>рН-метр - милливольтметр сножевым устройством</t>
  </si>
  <si>
    <t>рNO3-07</t>
  </si>
  <si>
    <t>Нитратомер портативный</t>
  </si>
  <si>
    <t>Анализатор иономерный (модернизированный)</t>
  </si>
  <si>
    <t>pNа-205М</t>
  </si>
  <si>
    <t>Кислородомер</t>
  </si>
  <si>
    <t>АЖА-101.1М</t>
  </si>
  <si>
    <t>АЖА-101М</t>
  </si>
  <si>
    <t>Экспресс-анализатор на углерод</t>
  </si>
  <si>
    <t>Экспресс-анализатор на серу</t>
  </si>
  <si>
    <t>АН-7529 М</t>
  </si>
  <si>
    <t>АН-7529 М без УС</t>
  </si>
  <si>
    <t>АН-7560 М</t>
  </si>
  <si>
    <t>АН -7560М без УС 7077</t>
  </si>
  <si>
    <t>АС-7932 М</t>
  </si>
  <si>
    <t>АС-7932 М без УС</t>
  </si>
  <si>
    <t>Блок автоматического титрования</t>
  </si>
  <si>
    <t>Генератор функциональный</t>
  </si>
  <si>
    <t>Комплект укладки (нерж.)</t>
  </si>
  <si>
    <t>Комплект укладки (титан.)</t>
  </si>
  <si>
    <t>Имитатор электродной системы</t>
  </si>
  <si>
    <t>Иономер лабораторный</t>
  </si>
  <si>
    <t>Иономер лабораторный микропроцессорный</t>
  </si>
  <si>
    <t>Камера холодной стерилизации</t>
  </si>
  <si>
    <t>Лоток к К-99-80</t>
  </si>
  <si>
    <t>Кондуктометр</t>
  </si>
  <si>
    <t>БАТ-15.2</t>
  </si>
  <si>
    <t>БАТ 15.2 МП</t>
  </si>
  <si>
    <t>Г6-43</t>
  </si>
  <si>
    <t>ДМ-5М-1;4;5</t>
  </si>
  <si>
    <t>ДМ-5М-2;3;6</t>
  </si>
  <si>
    <t>ДПг-4М-1;2;3;7;8;9;13;14;15</t>
  </si>
  <si>
    <t>ДПг-4М-4;5;6;10;11;12</t>
  </si>
  <si>
    <t>ДПг-4М-16;17;18</t>
  </si>
  <si>
    <t>И-02</t>
  </si>
  <si>
    <t>И-160</t>
  </si>
  <si>
    <t>И-160МП</t>
  </si>
  <si>
    <t>И-160МП расш.</t>
  </si>
  <si>
    <t>И-160.1МП</t>
  </si>
  <si>
    <t>И-160.1МП расш.</t>
  </si>
  <si>
    <t>К-99-80(2 лотка)</t>
  </si>
  <si>
    <t>К-99-80(3 лотка)</t>
  </si>
  <si>
    <t>КП-202</t>
  </si>
  <si>
    <t>КП-202 (1 датчик)</t>
  </si>
  <si>
    <t>договорная</t>
  </si>
  <si>
    <t>Концентратомер</t>
  </si>
  <si>
    <t>Мешалка магнитная</t>
  </si>
  <si>
    <t>Преобразователь промышленный (модернизированный)</t>
  </si>
  <si>
    <t>Преобразователь промышленный</t>
  </si>
  <si>
    <t>Полярограф</t>
  </si>
  <si>
    <t>Регулятор давления</t>
  </si>
  <si>
    <t>Сосуд (к АН-7529)</t>
  </si>
  <si>
    <t>Сосуд (к АС-7932)</t>
  </si>
  <si>
    <t>Сигнализатор хроматов</t>
  </si>
  <si>
    <t>Сигнализатор цианидов</t>
  </si>
  <si>
    <t>Устройство сжигания</t>
  </si>
  <si>
    <t>Шкаф сушильный (сталь)</t>
  </si>
  <si>
    <t>Шкаф сушильный (нерж)</t>
  </si>
  <si>
    <t>Шкаф сушильный с вентилятором (нерж)</t>
  </si>
  <si>
    <t>Штатив лабораторный</t>
  </si>
  <si>
    <t>Штатив универcальный</t>
  </si>
  <si>
    <t>Ремкомплект к АН</t>
  </si>
  <si>
    <t>Кислородомер АЖА 101.2М</t>
  </si>
  <si>
    <t>Ремкомплект к АС</t>
  </si>
  <si>
    <t>Индикатор короткого замыкания ИКЗ-2</t>
  </si>
  <si>
    <t>Ремкомплект к И-160</t>
  </si>
  <si>
    <t>КП-203</t>
  </si>
  <si>
    <t>ММ-01</t>
  </si>
  <si>
    <t>ММ-02</t>
  </si>
  <si>
    <t>П-210</t>
  </si>
  <si>
    <t>П-215</t>
  </si>
  <si>
    <t>П-215 И</t>
  </si>
  <si>
    <t>П-215 М</t>
  </si>
  <si>
    <t>ПУ-1 Б/ПДА</t>
  </si>
  <si>
    <t>РДС-1</t>
  </si>
  <si>
    <t>5М5.570.000</t>
  </si>
  <si>
    <t>5М6.116.088 - 01</t>
  </si>
  <si>
    <t>СХ-2</t>
  </si>
  <si>
    <t>СЦ-2</t>
  </si>
  <si>
    <t>УС-7077 к АН</t>
  </si>
  <si>
    <t>УС-7077 к АС</t>
  </si>
  <si>
    <t>СНОЛ-3,9.4,5.3,9/3,5-1</t>
  </si>
  <si>
    <t>СНОЛ-3,9.4,5.3,9/3,5-2</t>
  </si>
  <si>
    <t>СНОЛ-3,5.3,5.3,5/3,5-2В</t>
  </si>
  <si>
    <t>ШЛ-96</t>
  </si>
  <si>
    <t>ШЛ-98</t>
  </si>
  <si>
    <t>ШЛ-98.1</t>
  </si>
  <si>
    <t>ШЛ-106</t>
  </si>
  <si>
    <t>ШУ-1</t>
  </si>
  <si>
    <t>ШУ-2</t>
  </si>
  <si>
    <t>5M4.070.042</t>
  </si>
  <si>
    <t>5M4.070.043</t>
  </si>
  <si>
    <t>5M4.070.045</t>
  </si>
  <si>
    <t>ИКЗ-2</t>
  </si>
  <si>
    <t>5M4.070.049</t>
  </si>
  <si>
    <t>Электрод измерительный к анализатору</t>
  </si>
  <si>
    <t>Электрод измерительный</t>
  </si>
  <si>
    <t>Электрод вспомогательный</t>
  </si>
  <si>
    <t>Электрод вспомогательный промышленный</t>
  </si>
  <si>
    <t>Электрод измерительный промышленный</t>
  </si>
  <si>
    <t>Электрод комбинированный</t>
  </si>
  <si>
    <t xml:space="preserve">Электрод измерительный </t>
  </si>
  <si>
    <t>Электрод вспомогательный  образцовый</t>
  </si>
  <si>
    <t>Электрод измерительный (для рН-метра)</t>
  </si>
  <si>
    <t>Термокомпенсатор автоматический</t>
  </si>
  <si>
    <t>Термокомпенсатор ТКА 1000.1</t>
  </si>
  <si>
    <t>Термокомпенсатор ручной</t>
  </si>
  <si>
    <t>5М2.840.019</t>
  </si>
  <si>
    <t>5М2.840.020</t>
  </si>
  <si>
    <t>5М2.840.072</t>
  </si>
  <si>
    <t>5М2.840.074</t>
  </si>
  <si>
    <t>ЭА-2</t>
  </si>
  <si>
    <t>ЭВЛ-1М3.1</t>
  </si>
  <si>
    <t>ЭВЛ-1М4</t>
  </si>
  <si>
    <t>ЭВП-08</t>
  </si>
  <si>
    <t>ЭМ-CL-01</t>
  </si>
  <si>
    <t>ЭМ-CL-01СР</t>
  </si>
  <si>
    <t>ЭМ-CN-01</t>
  </si>
  <si>
    <t>ЭМ-CN-01СР</t>
  </si>
  <si>
    <t>ЭМ-J-01</t>
  </si>
  <si>
    <t>ЭМ-J-01СР</t>
  </si>
  <si>
    <t>ЭМ-NO3-07</t>
  </si>
  <si>
    <t>ЭМ-NO3-07СР</t>
  </si>
  <si>
    <t>ЭО-01</t>
  </si>
  <si>
    <t>ЭПВ-1</t>
  </si>
  <si>
    <t>ЭПВ-1СР</t>
  </si>
  <si>
    <t>ЭПЛ-02</t>
  </si>
  <si>
    <t>ЭС-10-07</t>
  </si>
  <si>
    <t>ЭС-71-11</t>
  </si>
  <si>
    <t>ЭСКЛ-08М</t>
  </si>
  <si>
    <t>ЭСКЛ-08М.1</t>
  </si>
  <si>
    <t>ЭСЛ-15-11</t>
  </si>
  <si>
    <t>ЭСЛ-43-07</t>
  </si>
  <si>
    <t>ЭСЛ-43-07СР</t>
  </si>
  <si>
    <t>ЭСЛ-45-11</t>
  </si>
  <si>
    <t>ЭСЛ-51-07</t>
  </si>
  <si>
    <t>ЭСЛ-51-07СР</t>
  </si>
  <si>
    <t>ЭСЛ-63-07</t>
  </si>
  <si>
    <t>ЭСЛ-63-07СР</t>
  </si>
  <si>
    <t>ЭСЛ 91-07</t>
  </si>
  <si>
    <t>ЭСО-01</t>
  </si>
  <si>
    <t>ЭСП-01-14</t>
  </si>
  <si>
    <t>ЭСП-04-14</t>
  </si>
  <si>
    <t>ЭСП-31-06</t>
  </si>
  <si>
    <t>ЭСС-01</t>
  </si>
  <si>
    <t>ЭТП-02</t>
  </si>
  <si>
    <t>ЭХСВ-1</t>
  </si>
  <si>
    <t>ТКА-4</t>
  </si>
  <si>
    <t>ТКА-5</t>
  </si>
  <si>
    <t>ТКА-7</t>
  </si>
  <si>
    <t>ТКА-7.2</t>
  </si>
  <si>
    <t>ТКА-8</t>
  </si>
  <si>
    <t>ТКА 1000</t>
  </si>
  <si>
    <t>ТКА 7.3</t>
  </si>
  <si>
    <t>ТКА 8М</t>
  </si>
  <si>
    <t>ТКР-4</t>
  </si>
  <si>
    <t>Fluke 15b</t>
  </si>
  <si>
    <t>Fluke 17b</t>
  </si>
  <si>
    <t>Fluke 18b</t>
  </si>
  <si>
    <t>Fluke 113</t>
  </si>
  <si>
    <t>Fluke 114</t>
  </si>
  <si>
    <t>Fluke 115</t>
  </si>
  <si>
    <t>Fluke 116</t>
  </si>
  <si>
    <t>Fluke 117</t>
  </si>
  <si>
    <t>Fluke 117/322</t>
  </si>
  <si>
    <t>C50</t>
  </si>
  <si>
    <t>True RMS Multimeter</t>
  </si>
  <si>
    <t>Electrician's Combo Kit</t>
  </si>
  <si>
    <t>Soft Meter Case</t>
  </si>
  <si>
    <t>Fluke 175</t>
  </si>
  <si>
    <t>Fluke 177</t>
  </si>
  <si>
    <t>Fluke 179</t>
  </si>
  <si>
    <t>Fluke 179/MAG2 Kit</t>
  </si>
  <si>
    <t>Fluke 179/TPAK</t>
  </si>
  <si>
    <t>Fluke 179/61 Kit</t>
  </si>
  <si>
    <t>C90</t>
  </si>
  <si>
    <t>Industrial Combo Kit</t>
  </si>
  <si>
    <t>179/ToolPak Combo Kit</t>
  </si>
  <si>
    <t>Multimeter and Infrared Thermometer Combo Kit</t>
  </si>
  <si>
    <t>Fluke 233</t>
  </si>
  <si>
    <t>Remote Display Multimeter</t>
  </si>
  <si>
    <t>Fluke 287</t>
  </si>
  <si>
    <t>Fluke 287/FVF</t>
  </si>
  <si>
    <t>Fluke 289</t>
  </si>
  <si>
    <t>Fluke 289/FVF</t>
  </si>
  <si>
    <t>C280</t>
  </si>
  <si>
    <t>C25</t>
  </si>
  <si>
    <t>Fluke 83V</t>
  </si>
  <si>
    <t>Fluke 87V</t>
  </si>
  <si>
    <t>Fluke 87V Ex</t>
  </si>
  <si>
    <t>Intrinsically Safe True RMS Multimeter</t>
  </si>
  <si>
    <t>Fluke 87V/i410</t>
  </si>
  <si>
    <t>Combo Kit for Industrial Applications</t>
  </si>
  <si>
    <t xml:space="preserve">Fluke 8808A </t>
  </si>
  <si>
    <t>5.5 Digit Multimeter</t>
  </si>
  <si>
    <t xml:space="preserve">Fluke 8808A/SU </t>
  </si>
  <si>
    <t>5.5 Digit Multimeter (software &amp; cable)</t>
  </si>
  <si>
    <t xml:space="preserve">Fluke 8808A/TL </t>
  </si>
  <si>
    <t>5.5 Digit Multimeter, 2X4W Test Lead Kit</t>
  </si>
  <si>
    <t xml:space="preserve">Fluke 8845A </t>
  </si>
  <si>
    <t>6.5 Digit Precision Multimeter</t>
  </si>
  <si>
    <t>Fluke 8845A/SU</t>
  </si>
  <si>
    <t>6.5 Digit Precision Multimeter (incl. software + cable)</t>
  </si>
  <si>
    <t xml:space="preserve">Fluke 8846A </t>
  </si>
  <si>
    <t xml:space="preserve">Fluke 8846A/SU </t>
  </si>
  <si>
    <t>884X-CASE</t>
  </si>
  <si>
    <t>Hard Case (8845A/8846A)</t>
  </si>
  <si>
    <t>884X-ETH</t>
  </si>
  <si>
    <t>Ethernet Interface Cable</t>
  </si>
  <si>
    <t>884X-RTD</t>
  </si>
  <si>
    <t>100 OHM RTD Temperature Probe</t>
  </si>
  <si>
    <t>884X-SHORT</t>
  </si>
  <si>
    <t>4-wire short</t>
  </si>
  <si>
    <t>884X-USB</t>
  </si>
  <si>
    <t>USB to RS232 Cable Adapter</t>
  </si>
  <si>
    <t>884X-512M</t>
  </si>
  <si>
    <t>USB Memory 512 MB</t>
  </si>
  <si>
    <t>884X-1G</t>
  </si>
  <si>
    <t>USB Memory 1 GB</t>
  </si>
  <si>
    <t>8845A-EFPT</t>
  </si>
  <si>
    <t>Extended Fiine Point Tip Adapter Set</t>
  </si>
  <si>
    <t>8845A-TPIT</t>
  </si>
  <si>
    <t>Test Probe IC Tip Set</t>
  </si>
  <si>
    <t>FVF-UG</t>
  </si>
  <si>
    <t>FlukeView Forms Upgrade</t>
  </si>
  <si>
    <t>FVF-SC4</t>
  </si>
  <si>
    <t>FlukeView Forms Software + Cable (8845A/8846A)</t>
  </si>
  <si>
    <t>FVF-SC5</t>
  </si>
  <si>
    <t>FlukeView Forms Basic (8845A/8846A)</t>
  </si>
  <si>
    <t>RS43</t>
  </si>
  <si>
    <t>Serial Interface Cable</t>
  </si>
  <si>
    <t>TL2X4W-PTII</t>
  </si>
  <si>
    <t>2x4 Wire Ohms Test Lead 2 mm Probe Tip</t>
  </si>
  <si>
    <t>TL2x4W-TWZ</t>
  </si>
  <si>
    <t>2X4-Wire Ohms Tweezers Test Leads</t>
  </si>
  <si>
    <t>Y8021</t>
  </si>
  <si>
    <t>IEEE-488 Shielded Interface Cable, 1 m</t>
  </si>
  <si>
    <t>Y8022</t>
  </si>
  <si>
    <t>IEEE-488 Shielded Interface Cable, 2 m</t>
  </si>
  <si>
    <t>Y8846S</t>
  </si>
  <si>
    <t>Rack mount kit single (8845A/8846A)</t>
  </si>
  <si>
    <t>Y8846D</t>
  </si>
  <si>
    <t>Rack mount kit  dual (8845A/8846A)</t>
  </si>
  <si>
    <t>FVF-SC3</t>
  </si>
  <si>
    <t>FlukeView Forms Software + Cable (Fluke 45)</t>
  </si>
  <si>
    <t>Fluke 321</t>
  </si>
  <si>
    <t>Fluke 353</t>
  </si>
  <si>
    <t>Fluke 355</t>
  </si>
  <si>
    <t>Fluke 360</t>
  </si>
  <si>
    <t>Fluke 62/322/1AC</t>
  </si>
  <si>
    <t>H3</t>
  </si>
  <si>
    <t>Clamp Meter</t>
  </si>
  <si>
    <t>AC/DC True RMS Clamp Meter</t>
  </si>
  <si>
    <t>Leakage Current Clamp Meter</t>
  </si>
  <si>
    <t>IR Thermometer, Clamp Meter and Voltage Detector Kit</t>
  </si>
  <si>
    <t>Holster (330 Series)</t>
  </si>
  <si>
    <t>Fluke 1AC II</t>
  </si>
  <si>
    <t>Volt Alert</t>
  </si>
  <si>
    <t>Fluke 1AC II 5PK</t>
  </si>
  <si>
    <t>Volt Alert 5-pack</t>
  </si>
  <si>
    <t>Fluke T5-600</t>
  </si>
  <si>
    <t>Electrical Tester</t>
  </si>
  <si>
    <t>Fluke T5-1000</t>
  </si>
  <si>
    <t>Fluke T5-H5-1AC II Kit</t>
  </si>
  <si>
    <t>Electrical Tester Kit with Holster and 1AC</t>
  </si>
  <si>
    <t>Fluke T5-600/62/IAC</t>
  </si>
  <si>
    <t>Fluke T50</t>
  </si>
  <si>
    <t>Voltage/Continuity Tester</t>
  </si>
  <si>
    <t>Fluke T100</t>
  </si>
  <si>
    <t>Fluke T120</t>
  </si>
  <si>
    <t>Fluke 2042</t>
  </si>
  <si>
    <t>Cable Locator (Transmitter + Receiver)</t>
  </si>
  <si>
    <t>Fluke 2042T</t>
  </si>
  <si>
    <t>Cable Locator Transmitter</t>
  </si>
  <si>
    <t>Fluke 9062</t>
  </si>
  <si>
    <t>Motor and Phase Rotation Indicator</t>
  </si>
  <si>
    <t>LVD1</t>
  </si>
  <si>
    <t>Volt Light</t>
  </si>
  <si>
    <t>LVD2</t>
  </si>
  <si>
    <t>H5</t>
  </si>
  <si>
    <t>Electrical Tester Holster (Fluke T5)</t>
  </si>
  <si>
    <t>Fluke 411D</t>
  </si>
  <si>
    <t>Laser Distance Meter</t>
  </si>
  <si>
    <t>Fluke 416D</t>
  </si>
  <si>
    <t>Fluke 411D/62 Kit</t>
  </si>
  <si>
    <t>Laser Distance Meter and IR Thermometer Kit</t>
  </si>
  <si>
    <t>Fluke 421D</t>
  </si>
  <si>
    <t>Fluke 1503</t>
  </si>
  <si>
    <t>Fluke 1507</t>
  </si>
  <si>
    <t>Fluke 1550C</t>
  </si>
  <si>
    <t>Flluke 1550C/Kit</t>
  </si>
  <si>
    <t>Fluke 1555</t>
  </si>
  <si>
    <t>Fluke 1555/Kit</t>
  </si>
  <si>
    <t>Fluke 1577</t>
  </si>
  <si>
    <t>Fluke 1587</t>
  </si>
  <si>
    <t>Fluke 1587T</t>
  </si>
  <si>
    <t>Fluke 1587ET</t>
  </si>
  <si>
    <t>Fluke 1587MDT</t>
  </si>
  <si>
    <t>FVF-Basic</t>
  </si>
  <si>
    <t>FVF-SC2</t>
  </si>
  <si>
    <t>IR189USB</t>
  </si>
  <si>
    <t>Insulation Tester</t>
  </si>
  <si>
    <t>Insulation Resistance Tester (5kV)</t>
  </si>
  <si>
    <t>Insulation Resistance Tester Kit (5kV)</t>
  </si>
  <si>
    <t>Insulation Resistance Tester (10kV)</t>
  </si>
  <si>
    <t>Insulation Resistance Tester Kit (10kV)</t>
  </si>
  <si>
    <t>Insulation Multimeter</t>
  </si>
  <si>
    <t>Insulation Multimeter (Telecom)</t>
  </si>
  <si>
    <t>Advanced Electrical Troubleshooting Kit</t>
  </si>
  <si>
    <t>Advanced Motor &amp; Drive Troubleshooting Kit</t>
  </si>
  <si>
    <t>FlukeView Forms Basic + IR USB cable (189, 287, 289, 789, 1550B)</t>
  </si>
  <si>
    <t>FlukeView Forms Software + IR USB-Cable (180 Series, 1653, 789, 1550B)</t>
  </si>
  <si>
    <t>IR Cable  - USB (280/180 Series, 1653, 789, 1550B)</t>
  </si>
  <si>
    <t>Fluke 1653B</t>
  </si>
  <si>
    <t>ES165X</t>
  </si>
  <si>
    <t>MTC77</t>
  </si>
  <si>
    <t>TP165X</t>
  </si>
  <si>
    <t>TL165X</t>
  </si>
  <si>
    <t>ZERO ADAPTER</t>
  </si>
  <si>
    <t>Multifunction Installation Tester</t>
  </si>
  <si>
    <t>Earth Spike Test Kit</t>
  </si>
  <si>
    <t>Mains Test Cord (CEE 7 7 Schuko)</t>
  </si>
  <si>
    <t>Remote Control Probe (1650 Series)</t>
  </si>
  <si>
    <t>Standard Test Lead Set (1650 Series)</t>
  </si>
  <si>
    <t>Zero adapter (165xB)</t>
  </si>
  <si>
    <t>Fluke 1621</t>
  </si>
  <si>
    <t>Fluke 1623</t>
  </si>
  <si>
    <t>Fluke 1623 Kit</t>
  </si>
  <si>
    <t>Fluke 1625</t>
  </si>
  <si>
    <t>Fluke 1625 Kit</t>
  </si>
  <si>
    <t>Fluke 1630</t>
  </si>
  <si>
    <t>EI-1623</t>
  </si>
  <si>
    <t>EI-1625</t>
  </si>
  <si>
    <t>EI-162BN</t>
  </si>
  <si>
    <t>ES-162P3</t>
  </si>
  <si>
    <t>ES-162P4</t>
  </si>
  <si>
    <t>GEO CABLE-REEL 25M</t>
  </si>
  <si>
    <t>GEO CABLE-REEL 50M</t>
  </si>
  <si>
    <t>GEO EARTH STAKE</t>
  </si>
  <si>
    <t>Earth Ground Tester</t>
  </si>
  <si>
    <t xml:space="preserve">Basic GEO Earth Ground Tester </t>
  </si>
  <si>
    <t>Basic GEO Earth Ground Tester Kit</t>
  </si>
  <si>
    <t xml:space="preserve">Advanced GEO Earth Ground Tester </t>
  </si>
  <si>
    <t>Advanced GEO Earth Ground Tester Kit</t>
  </si>
  <si>
    <t>Earth Ground Clamp Meter</t>
  </si>
  <si>
    <t>Selective/stakeless clamp set (1623)</t>
  </si>
  <si>
    <t>Selective/stakeless clamp set (1625)</t>
  </si>
  <si>
    <t xml:space="preserve">320 mm Split Core Transformer </t>
  </si>
  <si>
    <t>Stake/reel set for 3-pole measurement</t>
  </si>
  <si>
    <t>Stake/Reel Set for 4 pole measurements</t>
  </si>
  <si>
    <t>Ground Earth Cable Reel 25M Wire</t>
  </si>
  <si>
    <t>Ground Earth Cable Reel 50M Wire</t>
  </si>
  <si>
    <t>Ground Earth Stake</t>
  </si>
  <si>
    <t>Fluke 922</t>
  </si>
  <si>
    <t>Fluke 922/Kit</t>
  </si>
  <si>
    <t>Fluke 971</t>
  </si>
  <si>
    <t>Fluke 975</t>
  </si>
  <si>
    <t>Fluke 975V</t>
  </si>
  <si>
    <t>Fluke 983</t>
  </si>
  <si>
    <t>Fluke CO-220</t>
  </si>
  <si>
    <t>Fluke RLD2</t>
  </si>
  <si>
    <t>CO-205</t>
  </si>
  <si>
    <t>975CK</t>
  </si>
  <si>
    <t>975R</t>
  </si>
  <si>
    <t>975VP</t>
  </si>
  <si>
    <t>PT12</t>
  </si>
  <si>
    <t>Airflow Meter</t>
  </si>
  <si>
    <t>Airflow Meter Kit</t>
  </si>
  <si>
    <t>Temperature Humidity Meter</t>
  </si>
  <si>
    <t>AirMeter</t>
  </si>
  <si>
    <t>AirMeter with Velocity</t>
  </si>
  <si>
    <t>Particle Counter</t>
  </si>
  <si>
    <t>Carbon Monoxide Meter</t>
  </si>
  <si>
    <t>Leak Detector Flashlight</t>
  </si>
  <si>
    <t>Aspirator Kit</t>
  </si>
  <si>
    <t>AirMeter Calibration Kit</t>
  </si>
  <si>
    <t>Regulator</t>
  </si>
  <si>
    <t>Air Velocity Probe</t>
  </si>
  <si>
    <t>Pitot Tube, 12</t>
  </si>
  <si>
    <t>Fluke 51 II</t>
  </si>
  <si>
    <t>Thermometer</t>
  </si>
  <si>
    <t>Fluke 52 II</t>
  </si>
  <si>
    <t>Fluke 53 II</t>
  </si>
  <si>
    <t>Fluke 54 II</t>
  </si>
  <si>
    <t>Fluke 61</t>
  </si>
  <si>
    <t>Infrared Thermometer</t>
  </si>
  <si>
    <t>Fluke 62</t>
  </si>
  <si>
    <t>Mini IR Thermometer</t>
  </si>
  <si>
    <t>Fluke 63</t>
  </si>
  <si>
    <t>Fluke 66</t>
  </si>
  <si>
    <t>Fluke 68</t>
  </si>
  <si>
    <t>Fluke 561</t>
  </si>
  <si>
    <t>Multipurpose Thermometer</t>
  </si>
  <si>
    <t>Fluke 566</t>
  </si>
  <si>
    <t>Fluke 568</t>
  </si>
  <si>
    <t>Fluke 572</t>
  </si>
  <si>
    <t xml:space="preserve">Precision IR Thermometer </t>
  </si>
  <si>
    <t>Fluke 572CF</t>
  </si>
  <si>
    <t>Precision IR Thermometer (close focus option)</t>
  </si>
  <si>
    <t>Fluke 574</t>
  </si>
  <si>
    <t>Fluke 574CF</t>
  </si>
  <si>
    <t>Fluke FP</t>
  </si>
  <si>
    <t>FoodPro Thermometer</t>
  </si>
  <si>
    <t>Fluke FP Plus</t>
  </si>
  <si>
    <t>FoodPro Plus Thermometer</t>
  </si>
  <si>
    <t>FP  Probe</t>
  </si>
  <si>
    <t>Probe (FoodPro Plus Thermometer)</t>
  </si>
  <si>
    <t>AN5</t>
  </si>
  <si>
    <t>Analog Data Cable (574, 576)</t>
  </si>
  <si>
    <t>H6</t>
  </si>
  <si>
    <t>Infrared Thermometer Holster (Fluke 63/65/68/561)</t>
  </si>
  <si>
    <t>80PR-60</t>
  </si>
  <si>
    <t>RTD Temperature Probe (Fluke 66/68)</t>
  </si>
  <si>
    <t>Fluke Ti9</t>
  </si>
  <si>
    <t>Fluke Ti10</t>
  </si>
  <si>
    <t>Fluke Ti25</t>
  </si>
  <si>
    <t>Fluke Ti32</t>
  </si>
  <si>
    <t>Fluke Ti50FT-20</t>
  </si>
  <si>
    <t>Fluke Ti55FT-20</t>
  </si>
  <si>
    <t>Fluke Ti50FT-20/7.5</t>
  </si>
  <si>
    <t>Fluke Ti55FT-20/7.5</t>
  </si>
  <si>
    <t>Thermal Imager</t>
  </si>
  <si>
    <t>IR FlexCam Thermal Imager (IR-Fusion, 350ºC, 20 mm)</t>
  </si>
  <si>
    <t>IR FlexCam Thermal Imager (IR-Fusion, 600ºC, 20 mm)</t>
  </si>
  <si>
    <t>IR FlexCam Thermal Imager (IR-Fusion, 350ºC, 20 mm), 7.5 Hz</t>
  </si>
  <si>
    <t>IR FlexCam Thermal Imager (IR-Fusion, 600ºC, 20 mm), 7.5 Hz</t>
  </si>
  <si>
    <t>тепловизор</t>
  </si>
  <si>
    <t>Fluke Ti50FT-10/20</t>
  </si>
  <si>
    <t>IR FlexCam Thermal Imager (IR-Fusion, 350ºC, 10.5/20 mm)</t>
  </si>
  <si>
    <t>Fluke Ti50FT-20/54</t>
  </si>
  <si>
    <t>IR FlexCam Thermal Imager (IR-Fusion, 350ºC, 20/54 mm)</t>
  </si>
  <si>
    <t>Fluke Ti50FT-10/20/54</t>
  </si>
  <si>
    <t>IR FlexCam Thermal Imager (IR-Fusion, 350ºC, 10.5/20/54 mm)</t>
  </si>
  <si>
    <t>Fluke Ti55FT-10/20</t>
  </si>
  <si>
    <t>IR FlexCam Thermal Imager (IR-Fusion, 600ºC, 10.5/20 mm)</t>
  </si>
  <si>
    <t>Fluke Ti55FT-10/20/54</t>
  </si>
  <si>
    <t>IR FlexCam Thermal Imager (IR-Fusion, 600ºC, 10.5/20/54 mm)</t>
  </si>
  <si>
    <t>Fluke Ti55FT-20/54</t>
  </si>
  <si>
    <t>IR FlexCam Thermal Imager (IR-Fusion, 600ºC, 20/54 mm)</t>
  </si>
  <si>
    <t>Fluke Ti50FT10/20/7.5</t>
  </si>
  <si>
    <t>IR FlexCam Thermal Imager (IR-Fusion, 350ºC, 10.5/20 mm), 7.5 Hz</t>
  </si>
  <si>
    <t>Fluke Ti50FT20/54/7.5</t>
  </si>
  <si>
    <t>IR FlexCam Thermal Imager (IR-Fusion, 350ºC, 20/54 mm), 7.5 Hz</t>
  </si>
  <si>
    <t>Fluke Ti50FT-3L/7.5</t>
  </si>
  <si>
    <t>IR FlexCam Thermal Imager (IR-Fusion, 350ºC, 10.5/20/54 mm), 7.5 Hz</t>
  </si>
  <si>
    <t>Fluke Ti55FT10/20/7.5</t>
  </si>
  <si>
    <t>IR FlexCam Thermal Imager (IR-Fusion, 600ºC, 10.5/20 mm), 7.5 Hz</t>
  </si>
  <si>
    <t>Fluke Ti55FT20/54/7.5</t>
  </si>
  <si>
    <t>IR FlexCam Thermal Imager (IR-Fusion, 600ºC, 20/54 mm), 7.5 Hz</t>
  </si>
  <si>
    <t>Fluke Ti55FT-3L/7.5</t>
  </si>
  <si>
    <t>IR FlexCam Thermal Imager (IR-Fusion, 600ºC, 10.5/20/54 mm), 7.5 Hz</t>
  </si>
  <si>
    <t>Fluke TiS</t>
  </si>
  <si>
    <t>Thermal Imager Scanner</t>
  </si>
  <si>
    <t>Fluke TiR</t>
  </si>
  <si>
    <t>Fluke TiR1</t>
  </si>
  <si>
    <t>Fluke TiR32</t>
  </si>
  <si>
    <t>Fluke TiR3/FT-20</t>
  </si>
  <si>
    <t>IR FlexCam Thermal Imager (IR-Fusion, 20 mm)</t>
  </si>
  <si>
    <t>Fluke TIR3/FT-10/20</t>
  </si>
  <si>
    <t>IR FlexCam Thermal Imager (IR-Fusion, 10.5/20 mm)</t>
  </si>
  <si>
    <t>Fluke TiR4/FT-20</t>
  </si>
  <si>
    <t>Fluke TIR4/FT-10/20</t>
  </si>
  <si>
    <t>Fluke TiR3/FT-20/7.5</t>
  </si>
  <si>
    <t>IR FlexCam Thermal Imager (IR-Fusion, 20 mm), 7.5 Hz</t>
  </si>
  <si>
    <t>Fluke TIR3FT10/20/7.5</t>
  </si>
  <si>
    <t>IR FlexCam Thermal Imager (IR-Fusion, 10.5/20 mm), 7.5 Hz</t>
  </si>
  <si>
    <t>Fluke TIR4FT-10/20/7.5</t>
  </si>
  <si>
    <t>Fluke TiR4/FT-20/7.5</t>
  </si>
  <si>
    <t>TI-CAR CHARGER</t>
  </si>
  <si>
    <t>Ti Car Charger (TiR/TiR1/Ti10/Ti20/Ti25)</t>
  </si>
  <si>
    <t xml:space="preserve">TI-VISOR </t>
  </si>
  <si>
    <t>Sun Visor</t>
  </si>
  <si>
    <t>Ti20-RBP</t>
  </si>
  <si>
    <t>Rechargeable Battery Pack (Ti20)</t>
  </si>
  <si>
    <t>Ti-SBC</t>
  </si>
  <si>
    <t>Battery Charger (IR FlexCam)</t>
  </si>
  <si>
    <t>TI-TRIPOD</t>
  </si>
  <si>
    <t>Tripod Mounting Base</t>
  </si>
  <si>
    <t>FLK-TI-SBC3</t>
  </si>
  <si>
    <t>Extra battery (Ti32/TiR32)</t>
  </si>
  <si>
    <t>FLK-TI-SBP3</t>
  </si>
  <si>
    <t>Charging base (Ti32/TiR32)</t>
  </si>
  <si>
    <t>FLK-LENS/TELE1</t>
  </si>
  <si>
    <t>Telephoto Infrared Lens (Ti32/TiR32)</t>
  </si>
  <si>
    <t>FLK-LENS/WIDE1</t>
  </si>
  <si>
    <t>Wide-angle Infrared Lens (Ti32/TiR32)</t>
  </si>
  <si>
    <t>104543</t>
  </si>
  <si>
    <t>Car charger (IR FlexCam)</t>
  </si>
  <si>
    <t>Fluke 123</t>
  </si>
  <si>
    <t>Industrial ScopeMeter (20 MHz)</t>
  </si>
  <si>
    <t>Fluke 123/S</t>
  </si>
  <si>
    <t>Industrial ScopeMeter (20 MHz) + SCC120</t>
  </si>
  <si>
    <t>Fluke 124</t>
  </si>
  <si>
    <t>Industrial ScopeMeter (40 MHz)</t>
  </si>
  <si>
    <t>Fluke 124/S</t>
  </si>
  <si>
    <t>Industrial ScopeMeter (40 MHz) + SCC120</t>
  </si>
  <si>
    <t>Fluke 125</t>
  </si>
  <si>
    <t>Fluke 125/S</t>
  </si>
  <si>
    <t>Fluke 123-179</t>
  </si>
  <si>
    <t>Industrial Maintenance Department Kit</t>
  </si>
  <si>
    <t>Color ScopeMeter (200 MHz/2.5 GS/s) + SCC190</t>
  </si>
  <si>
    <t>Fluke 225C/S</t>
  </si>
  <si>
    <t>Fluke 43Basic</t>
  </si>
  <si>
    <t>Fluke 43B</t>
  </si>
  <si>
    <t>Fluke 345</t>
  </si>
  <si>
    <t>Fluke 434/Basic</t>
  </si>
  <si>
    <t>Fluke 434</t>
  </si>
  <si>
    <t>Fluke 434/LOG</t>
  </si>
  <si>
    <t>Fluke 435/Basic</t>
  </si>
  <si>
    <t>Fluke 435</t>
  </si>
  <si>
    <t>Fluke 1735</t>
  </si>
  <si>
    <t>Fluke 1743 Basic</t>
  </si>
  <si>
    <t>Fluke 1743</t>
  </si>
  <si>
    <t>Fluke 1744 Basic</t>
  </si>
  <si>
    <t>Fluke 1744</t>
  </si>
  <si>
    <t>Fluke 1744/1PH</t>
  </si>
  <si>
    <t>Fluke 1745</t>
  </si>
  <si>
    <t>Fluke 1750/B</t>
  </si>
  <si>
    <t>Fluke 1750</t>
  </si>
  <si>
    <t>Fluke 1760 Basic</t>
  </si>
  <si>
    <t>Fluke 1760</t>
  </si>
  <si>
    <t>Fluke 1760TR Basic</t>
  </si>
  <si>
    <t>Fluke 1760TR</t>
  </si>
  <si>
    <t>Fluke VR1710</t>
  </si>
  <si>
    <t>Power Quality Analyzer (single-phase)</t>
  </si>
  <si>
    <t>Power Quality Clamp Meter</t>
  </si>
  <si>
    <t>Power Quality Analyzer (three-phase)</t>
  </si>
  <si>
    <t>Upgrade kit for Fluke 434</t>
  </si>
  <si>
    <t>Power Logger (three-phase)</t>
  </si>
  <si>
    <t>Power Quality Logger, Memobox</t>
  </si>
  <si>
    <t>Basic Power Recorder</t>
  </si>
  <si>
    <t>Power Recorder</t>
  </si>
  <si>
    <t>Power Quality Recorder (three-phase), Topas</t>
  </si>
  <si>
    <t>Single-Phase Voltage Quality Recorder</t>
  </si>
  <si>
    <t>Fluke N4K 1PP42</t>
  </si>
  <si>
    <t>1 PH N4k power analyzer w/42</t>
  </si>
  <si>
    <t>Fluke N4K 3PP42</t>
  </si>
  <si>
    <t>3 PH N4k power analyzer w/42</t>
  </si>
  <si>
    <t>Fluke N4K 3PP42I</t>
  </si>
  <si>
    <t>3 PH N4k power analyzer w/42/IFC2</t>
  </si>
  <si>
    <t>Fluke N4K 3PP42IP</t>
  </si>
  <si>
    <t>3 PH N4k power analyzer w/42/IFC2 &amp; PI1</t>
  </si>
  <si>
    <t>Fluke N4K 3PP50</t>
  </si>
  <si>
    <t>3 PH N4k power analyzer w/50</t>
  </si>
  <si>
    <t>Fluke N4K 3PP50I</t>
  </si>
  <si>
    <t>3 PH N4k power analyzer w/50/IFC2</t>
  </si>
  <si>
    <t>Fluke N4K 3PP50IP</t>
  </si>
  <si>
    <t>3 PH N4k power analyzer w/50/IFC2 &amp; PI1</t>
  </si>
  <si>
    <t>Fluke N4K 3PP54I</t>
  </si>
  <si>
    <t>3 PH N4k power analyzer w/54/IFC2</t>
  </si>
  <si>
    <t>Fluke N4K 3PP54IP</t>
  </si>
  <si>
    <t>3 PH N4k power analyzer w/54/IFC2 &amp; PI1</t>
  </si>
  <si>
    <t>Fluke N4K 3PP42B</t>
  </si>
  <si>
    <t>3 PH N4k power analyzer w/42BP</t>
  </si>
  <si>
    <t>Fluke N4K 3PP42IB</t>
  </si>
  <si>
    <t>3 PH N4k power analyzer w/42BP/IFC2</t>
  </si>
  <si>
    <t>Fluke N4K 3PP42IPB</t>
  </si>
  <si>
    <t>3 PH N4k power analyzer w/42BP/IFC2 &amp; PI1</t>
  </si>
  <si>
    <t>Fluke N4K 3PP521B</t>
  </si>
  <si>
    <t>3 PH N4k power analyzer w/52BP/IFC2</t>
  </si>
  <si>
    <t>Fluke N5K 3PP50</t>
  </si>
  <si>
    <t>3 PH N5k power analyzer w/50</t>
  </si>
  <si>
    <t>Fluke N5K 3PP50I</t>
  </si>
  <si>
    <t>3 PH N5k power analyzer w/50/IFC2</t>
  </si>
  <si>
    <t>Fluke N5K 3PP50IP</t>
  </si>
  <si>
    <t>3 PH N5k power analyzer w/50/IFC2 &amp; PI1</t>
  </si>
  <si>
    <t>Fluke N5K 3PP54</t>
  </si>
  <si>
    <t>3 PH N5k power analyzer w/54</t>
  </si>
  <si>
    <t>Fluke N5K 3PP54I</t>
  </si>
  <si>
    <t>3 PH N5k power analyzer w/54/IFC2</t>
  </si>
  <si>
    <t>Fluke N5K 3PP54IP</t>
  </si>
  <si>
    <t>3 PH N5k power analyzer w/54/IFC2 &amp; PI1</t>
  </si>
  <si>
    <t>Fluke N5K 3PP64</t>
  </si>
  <si>
    <t>3 PH N5k power analyzer w/64</t>
  </si>
  <si>
    <t>Fluke N5K 3PP64I</t>
  </si>
  <si>
    <t>3 PH N5k power analyzer w/64/IFC2</t>
  </si>
  <si>
    <t>Fluke N5K 3PP64IP</t>
  </si>
  <si>
    <t>3 PH N5k power analyzer w/64/IFC2 &amp; PI1</t>
  </si>
  <si>
    <t>Fluke N5K 3PP54R</t>
  </si>
  <si>
    <t>3 PH N5K power analyzer w/54/printer</t>
  </si>
  <si>
    <t>Fluke N5K 3PP54IR</t>
  </si>
  <si>
    <t>3 PH N5K power analyzer w/54/IFC2/printer</t>
  </si>
  <si>
    <t>Fluke N5K 3PP64R</t>
  </si>
  <si>
    <t>3 PH N5K power analyzer w/64/printer</t>
  </si>
  <si>
    <t>Fluke N5K 3PP64IR</t>
  </si>
  <si>
    <t>3 PH N5K power analyzer w/64/IFC2/printer</t>
  </si>
  <si>
    <t>Fluke N5K 3PP64IPR</t>
  </si>
  <si>
    <t>3 PH N5K power analyzer w/64/IFC2 &amp; PI1/printer</t>
  </si>
  <si>
    <t>Fluke N5K 4PP54</t>
  </si>
  <si>
    <t>4 PH N5k power analyzer w/54</t>
  </si>
  <si>
    <t>Fluke N5K 4PP54IP</t>
  </si>
  <si>
    <t>4 PH N5k power analyzer w/54/IFC2 &amp; PI1</t>
  </si>
  <si>
    <t>Fluke N5K 6PP54I</t>
  </si>
  <si>
    <t>6 PH N5k power analyzer w/50/IFC2</t>
  </si>
  <si>
    <t>Fluke N5K 6PP54IP</t>
  </si>
  <si>
    <t>Fluke N5K 6PP64I</t>
  </si>
  <si>
    <t>6 PH N5k power analyzer w/64/IFC2</t>
  </si>
  <si>
    <t>Fluke N5K 6PP64IP</t>
  </si>
  <si>
    <t>6 PH N5k power analyzer w/64/IFC2 &amp; PI1</t>
  </si>
  <si>
    <t>Fluke N5K 6PP50I</t>
  </si>
  <si>
    <t>Fluke N5K 6PP50IP</t>
  </si>
  <si>
    <t>6 PH N5K power analyzer w/50/IFC2 &amp; PI1</t>
  </si>
  <si>
    <t>Fluke N5K 6PP42IB</t>
  </si>
  <si>
    <t>6 PH N5K power analyzer w/42BP/IFC2</t>
  </si>
  <si>
    <t>Fluke N5K 6PP54IR</t>
  </si>
  <si>
    <t>6 PH N5K power analyzer w/54/IFC2/printer</t>
  </si>
  <si>
    <t>Fluke N5K 6PP54IPR</t>
  </si>
  <si>
    <t>6 PH N5K power analyzer w/54/IFC2 &amp; PI1/printer</t>
  </si>
  <si>
    <t>Fluke N5K 6PP50IR</t>
  </si>
  <si>
    <t>6 PH N5K power analyzers w/50/IFC2/printer</t>
  </si>
  <si>
    <t>Fluke N5K 6PP50IPR</t>
  </si>
  <si>
    <t>6 PH N5K power analyzers W/50/IFC2 &amp; PI1/printer</t>
  </si>
  <si>
    <t>Fluke N5K 6PP64IR</t>
  </si>
  <si>
    <t>6 PH N5K power analyzer w/64/IFC2/printer</t>
  </si>
  <si>
    <t>Fluke N5K 6PP64IPR</t>
  </si>
  <si>
    <t>6 PH N5K power analyzer w/64/IFC2 &amp; PI1/Printer</t>
  </si>
  <si>
    <t>Fluke N5K 6PP42IBR</t>
  </si>
  <si>
    <t>6 PH N5K power analyzer W/42BP/IFC2/printer</t>
  </si>
  <si>
    <t>Fluke 810</t>
  </si>
  <si>
    <t>Vibration Tester</t>
  </si>
  <si>
    <t>810S</t>
  </si>
  <si>
    <t>Sensor</t>
  </si>
  <si>
    <t>810T</t>
  </si>
  <si>
    <t>Tachometer</t>
  </si>
  <si>
    <t>810QDC</t>
  </si>
  <si>
    <t>Quick Disconnect Cable</t>
  </si>
  <si>
    <t>810SMM</t>
  </si>
  <si>
    <t>Sensor Magnet Mount</t>
  </si>
  <si>
    <t>810SMP</t>
  </si>
  <si>
    <t>Sensor Mounting Pads (10-pack)</t>
  </si>
  <si>
    <t>SBP-810</t>
  </si>
  <si>
    <t>Smart Battery Pack</t>
  </si>
  <si>
    <t>Fluke 705</t>
  </si>
  <si>
    <t>Loop Calibrator</t>
  </si>
  <si>
    <t>Fluke 707</t>
  </si>
  <si>
    <t>Fluke 707Ex</t>
  </si>
  <si>
    <t>Intrinsically Safe Loop Calibrator</t>
  </si>
  <si>
    <t>Fluke 712</t>
  </si>
  <si>
    <t>RTD Calibrator</t>
  </si>
  <si>
    <t>Fluke 714</t>
  </si>
  <si>
    <t>Thermocouple Calibrator</t>
  </si>
  <si>
    <t>Fluke 715</t>
  </si>
  <si>
    <t>Volt/mA Calibrator</t>
  </si>
  <si>
    <t>Fluke 717 1G</t>
  </si>
  <si>
    <t>Pressure Calibrator (68.9 mbar)</t>
  </si>
  <si>
    <t>Fluke 717 30G</t>
  </si>
  <si>
    <t>Pressure Calibrator (2 bar)</t>
  </si>
  <si>
    <t>Fluke 717 100G</t>
  </si>
  <si>
    <t>Pressure Calibrator (7 bar)</t>
  </si>
  <si>
    <t>Fluke 717 300G</t>
  </si>
  <si>
    <t>Pressure Calibrator (20 bar)</t>
  </si>
  <si>
    <t>Fluke 717 500G</t>
  </si>
  <si>
    <t>Pressure Calibrator (34.7 bar)</t>
  </si>
  <si>
    <t>Fluke 717 1000G</t>
  </si>
  <si>
    <t>Pressure Calibrator (69 bar)</t>
  </si>
  <si>
    <t>Fluke 717 1500G</t>
  </si>
  <si>
    <t>Pressure Calibrator (103.4 bar)</t>
  </si>
  <si>
    <t>Fluke 717 3000G</t>
  </si>
  <si>
    <t>Pressure Calibrator (207 bar)</t>
  </si>
  <si>
    <t>Fluke 717 5000G</t>
  </si>
  <si>
    <t>Pressure Calibrator (345 bar)</t>
  </si>
  <si>
    <t>Fluke 718 1G</t>
  </si>
  <si>
    <t>Fluke 718 30G</t>
  </si>
  <si>
    <t>Fluke 718 100G</t>
  </si>
  <si>
    <t>Pressure Calbrator (7 bar)</t>
  </si>
  <si>
    <t>Fluke 718 300G</t>
  </si>
  <si>
    <t>Fluke 718Ex 30G</t>
  </si>
  <si>
    <t>Intrinsically Safe Pressure Calibrator (2 bar)</t>
  </si>
  <si>
    <t>Fluke 718Ex 100G</t>
  </si>
  <si>
    <t>Intrinsically Safe Pressure Calibrator (7 bar)</t>
  </si>
  <si>
    <t>Fluke 718Ex 300G</t>
  </si>
  <si>
    <t>Intrinsically Safe Pressure Calibrator (20 bar)</t>
  </si>
  <si>
    <t>Fluke 719 30G</t>
  </si>
  <si>
    <t>Electric Pressure Calibrator (2 bar)</t>
  </si>
  <si>
    <t>Fluke 719 100G</t>
  </si>
  <si>
    <t>Electric Pressure Calibrator (7 bar)</t>
  </si>
  <si>
    <t>Fluke 724</t>
  </si>
  <si>
    <t>Temperature Calibrator</t>
  </si>
  <si>
    <t xml:space="preserve">Fluke 725 </t>
  </si>
  <si>
    <t>Multifunction Process Calibrator</t>
  </si>
  <si>
    <t>Fluke 725Ex</t>
  </si>
  <si>
    <t>Intrinsically Safe Multifunction Process Calibrator</t>
  </si>
  <si>
    <t>Fluke 726</t>
  </si>
  <si>
    <t>Precision Multifunction Process Calibrator</t>
  </si>
  <si>
    <t xml:space="preserve">Fluke 741B </t>
  </si>
  <si>
    <t>Documenting Process Calibrator</t>
  </si>
  <si>
    <t xml:space="preserve">Fluke 743B </t>
  </si>
  <si>
    <t xml:space="preserve">Fluke 744 </t>
  </si>
  <si>
    <t>Fluke 771</t>
  </si>
  <si>
    <t>Milliamp Process Clamp Meter</t>
  </si>
  <si>
    <t>Fluke 772</t>
  </si>
  <si>
    <t>Fluke 773</t>
  </si>
  <si>
    <t>700P00</t>
  </si>
  <si>
    <t>Differential Pressure Module (2.5 mbar)</t>
  </si>
  <si>
    <t>700P01</t>
  </si>
  <si>
    <t>Differential Pressure Module (25 mbar)</t>
  </si>
  <si>
    <t>700P01Ex</t>
  </si>
  <si>
    <t>700P02</t>
  </si>
  <si>
    <t>Differential Pressure Module (70 mbar)</t>
  </si>
  <si>
    <t>700P22</t>
  </si>
  <si>
    <t>Differential Pressure Module Wet (70 mbar)</t>
  </si>
  <si>
    <t>700P03</t>
  </si>
  <si>
    <t>Differential Pressure Module (340 mbar)</t>
  </si>
  <si>
    <t>700P23</t>
  </si>
  <si>
    <t>Differential Pressure Module Wet (340 mbar)</t>
  </si>
  <si>
    <t>700P04</t>
  </si>
  <si>
    <t>Differential Pressure Module (1000 mbar)</t>
  </si>
  <si>
    <t>700P24</t>
  </si>
  <si>
    <t>Differential Pressure Module Wet (1000 mbar)</t>
  </si>
  <si>
    <t>700P24Ex</t>
  </si>
  <si>
    <t>Differential Pressure Module Wet (1001 mbar)</t>
  </si>
  <si>
    <t>700P05</t>
  </si>
  <si>
    <t>Gage Pressure Module (2 bar)</t>
  </si>
  <si>
    <t>700P05Ex</t>
  </si>
  <si>
    <t>700P06</t>
  </si>
  <si>
    <t>Gage Pressure Module (7 bar)</t>
  </si>
  <si>
    <t>700P06Ex</t>
  </si>
  <si>
    <t>700P27</t>
  </si>
  <si>
    <t>Gage Pressure Module (20 bar)</t>
  </si>
  <si>
    <t>700P27Ex</t>
  </si>
  <si>
    <t>700P07</t>
  </si>
  <si>
    <t>Gage Pressure Module (34 bar)</t>
  </si>
  <si>
    <t>700P08</t>
  </si>
  <si>
    <t>Gage Pressure Module (70 bar)</t>
  </si>
  <si>
    <t>700P09</t>
  </si>
  <si>
    <t>Gage Pressure Module (100 bar)</t>
  </si>
  <si>
    <t>700P09Ex</t>
  </si>
  <si>
    <t>700P29</t>
  </si>
  <si>
    <t>Gage Pressure Module (200 bar)</t>
  </si>
  <si>
    <t xml:space="preserve">700P29Ex </t>
  </si>
  <si>
    <t>700P30</t>
  </si>
  <si>
    <t>Gage Pressure Module (340 bar)</t>
  </si>
  <si>
    <t>700P31</t>
  </si>
  <si>
    <t>Gage Pressure Module (700 bar)</t>
  </si>
  <si>
    <t>700PA3</t>
  </si>
  <si>
    <t>Absolute Pressure Module (340 mbar)</t>
  </si>
  <si>
    <t>700PA4</t>
  </si>
  <si>
    <t>Absolute Pressure Module (1000 mbar)</t>
  </si>
  <si>
    <t>700PA4Ex</t>
  </si>
  <si>
    <t>700PA5</t>
  </si>
  <si>
    <t>Absolute Pressure Module (2 bar)</t>
  </si>
  <si>
    <t>700PA6</t>
  </si>
  <si>
    <t>Absolute Pressure Module (7 bar)</t>
  </si>
  <si>
    <t>700PCK</t>
  </si>
  <si>
    <t>Pressure Module Calibration Kit</t>
  </si>
  <si>
    <t>700PD2</t>
  </si>
  <si>
    <t>Dual  Pressure Module (± 70 mbar)</t>
  </si>
  <si>
    <t>700PD3</t>
  </si>
  <si>
    <t>Dual  Pressure Module (± 340 mbar)</t>
  </si>
  <si>
    <t>700PD4</t>
  </si>
  <si>
    <t>Dual  Pressure Module (±1000 mbar)</t>
  </si>
  <si>
    <t>700PD5</t>
  </si>
  <si>
    <t>Dual  Pressure Module  (-1000/+2000 mbar)</t>
  </si>
  <si>
    <t>700PD6</t>
  </si>
  <si>
    <t>Dual  Pressure Module  (-1000 mbar/+6.9 bar)</t>
  </si>
  <si>
    <t>700PD7</t>
  </si>
  <si>
    <t xml:space="preserve">Dual  Pressure Module ( -1000 mbar/+13.8 bar) </t>
  </si>
  <si>
    <t>700PV3</t>
  </si>
  <si>
    <t>Vacuum Pressure Module (-340 mbar)</t>
  </si>
  <si>
    <t>700PV4</t>
  </si>
  <si>
    <t>Vacuum Pressure Module( -1000 mbar)</t>
  </si>
  <si>
    <t>FLIR P660 12°</t>
  </si>
  <si>
    <t>FLIR P660 24°</t>
  </si>
  <si>
    <t>FLIR P660 45°</t>
  </si>
  <si>
    <t>FLIR P640 12°</t>
  </si>
  <si>
    <t>FLIR P640 24°</t>
  </si>
  <si>
    <t>FLIR P640 45°</t>
  </si>
  <si>
    <t>FLIR P620 24°</t>
  </si>
  <si>
    <t>FLIR T425 (30 Hz)</t>
  </si>
  <si>
    <t>FLIR T425 (9 Hz)</t>
  </si>
  <si>
    <t>FLIR T365 (30 Hz)</t>
  </si>
  <si>
    <t>FLIR T365 (9 Hz)</t>
  </si>
  <si>
    <t>FLIR T335 (30 Hz)</t>
  </si>
  <si>
    <t>FLIR T335 (9 Hz)</t>
  </si>
  <si>
    <t>FLIR T250 (9 Hz)</t>
  </si>
  <si>
    <t>FLIR b60</t>
  </si>
  <si>
    <t>FLIR b50</t>
  </si>
  <si>
    <t>FLIR i60</t>
  </si>
  <si>
    <t>FLIR i50</t>
  </si>
  <si>
    <t>FLIR i40</t>
  </si>
  <si>
    <t>FLIR i60 + EX845</t>
  </si>
  <si>
    <t>FLIR i5</t>
  </si>
  <si>
    <t>FLIR i7</t>
  </si>
  <si>
    <t>ТР – 600М</t>
  </si>
  <si>
    <t>ТР – 1000М</t>
  </si>
  <si>
    <t>ТР – 2000М</t>
  </si>
  <si>
    <t>ТР – 3000М</t>
  </si>
  <si>
    <t>ТР – 4000М</t>
  </si>
  <si>
    <t>ТР – 5000М</t>
  </si>
  <si>
    <t>ТР - 6000М</t>
  </si>
  <si>
    <t>ТР – 7000М</t>
  </si>
  <si>
    <t>ТР – 8000М</t>
  </si>
  <si>
    <t>ТР – 9000М</t>
  </si>
  <si>
    <t>ТР – 10000М</t>
  </si>
  <si>
    <t>ТР – 12000М</t>
  </si>
  <si>
    <t>ТР – 15000М</t>
  </si>
  <si>
    <t>ТРТ – 2000М</t>
  </si>
  <si>
    <t>ТРТ – 2500М</t>
  </si>
  <si>
    <t>ТРТ – 3000М</t>
  </si>
  <si>
    <t>ТРТ – 4000М</t>
  </si>
  <si>
    <t>ТРТ – 5000М</t>
  </si>
  <si>
    <t>ТРТ – 6000М</t>
  </si>
  <si>
    <t>ТРТ – 7000М</t>
  </si>
  <si>
    <t>ТРТ – 8000М</t>
  </si>
  <si>
    <t>ТРТ - 9000М</t>
  </si>
  <si>
    <t>ТРТ – 10000М</t>
  </si>
  <si>
    <t>ТРТ – 12000М</t>
  </si>
  <si>
    <t>ТРТ – 15000М</t>
  </si>
  <si>
    <t>ТРТ - 16000М</t>
  </si>
  <si>
    <t>ТРТ - 20000М</t>
  </si>
  <si>
    <t>ТРТ - 25000М</t>
  </si>
  <si>
    <t>ТРТ- 30000М</t>
  </si>
  <si>
    <t>ТРТ- 35000М</t>
  </si>
  <si>
    <t>ТРТ- 40000М</t>
  </si>
  <si>
    <t>ТРТ – 50000М</t>
  </si>
  <si>
    <t>ТРТ – 63000М</t>
  </si>
  <si>
    <t>СНФО-10</t>
  </si>
  <si>
    <t>СНФО-15</t>
  </si>
  <si>
    <t>СНФО-20</t>
  </si>
  <si>
    <t>ТР-300</t>
  </si>
  <si>
    <t>ТР-400</t>
  </si>
  <si>
    <t>ТР-500</t>
  </si>
  <si>
    <t>ТР-800</t>
  </si>
  <si>
    <t>ТР-1000</t>
  </si>
  <si>
    <t>ТР-1500</t>
  </si>
  <si>
    <t>ТР-2000</t>
  </si>
  <si>
    <t>ТР-3000</t>
  </si>
  <si>
    <t>ТР-4000</t>
  </si>
  <si>
    <t>ТР-5000</t>
  </si>
  <si>
    <t>ТР-7000</t>
  </si>
  <si>
    <t>ТР-10000</t>
  </si>
  <si>
    <t>ТРТ-1500</t>
  </si>
  <si>
    <t>ТРТ-2500</t>
  </si>
  <si>
    <t>ТРТ-3000</t>
  </si>
  <si>
    <t>ТРТ-6000</t>
  </si>
  <si>
    <t>ТРТ-10000</t>
  </si>
  <si>
    <t>ТРТ-15000</t>
  </si>
  <si>
    <t>ТРТ-20000</t>
  </si>
  <si>
    <t>ТРТ-25000</t>
  </si>
  <si>
    <t>ТРТ-30000</t>
  </si>
  <si>
    <t>ТРТ-35000</t>
  </si>
  <si>
    <t>ТРТ-40000</t>
  </si>
  <si>
    <t>ТРТ-50000</t>
  </si>
  <si>
    <t>ТРТ-60000</t>
  </si>
  <si>
    <t>ТРТ-80000</t>
  </si>
  <si>
    <t>ТРТ-100000</t>
  </si>
  <si>
    <t>Щит заземления</t>
  </si>
  <si>
    <t>Ex-Pt 720</t>
  </si>
  <si>
    <t>testo 103</t>
  </si>
  <si>
    <t>testo 104</t>
  </si>
  <si>
    <t>testo 105</t>
  </si>
  <si>
    <t>testo 106</t>
  </si>
  <si>
    <t>testo 110</t>
  </si>
  <si>
    <t>testo 112</t>
  </si>
  <si>
    <t>testo 720</t>
  </si>
  <si>
    <t>testo 735-1</t>
  </si>
  <si>
    <t>testo 735-2</t>
  </si>
  <si>
    <t>testo 905-T1 (Стик-класс)</t>
  </si>
  <si>
    <t>testo 905-T2 (Стик-класс)</t>
  </si>
  <si>
    <t>testo 922</t>
  </si>
  <si>
    <t>testo 925</t>
  </si>
  <si>
    <t>testo 926</t>
  </si>
  <si>
    <t>testo 950</t>
  </si>
  <si>
    <t>Водонепроницаемый мини термометр</t>
  </si>
  <si>
    <t>Мини термомет 0560 1109 до 300°С</t>
  </si>
  <si>
    <t>Мини термометр 0560 1110 до 150°C</t>
  </si>
  <si>
    <t>Мини термометр 0560 1111 до 250°C</t>
  </si>
  <si>
    <t>Мини-термометр 0900 0530</t>
  </si>
  <si>
    <t>термометр</t>
  </si>
  <si>
    <t>testo 805</t>
  </si>
  <si>
    <t>testo 810 (Pocket Line)</t>
  </si>
  <si>
    <t>testo 826-T1</t>
  </si>
  <si>
    <t>testo 826-T2</t>
  </si>
  <si>
    <t>testo 826-T3</t>
  </si>
  <si>
    <t>testo 826-T4</t>
  </si>
  <si>
    <t>testo 830-T1</t>
  </si>
  <si>
    <t>testo 830-T2</t>
  </si>
  <si>
    <t>testo 830-T3</t>
  </si>
  <si>
    <t>testo 830-T4</t>
  </si>
  <si>
    <t>testo 831</t>
  </si>
  <si>
    <t>testo 845</t>
  </si>
  <si>
    <t>testo 875-1</t>
  </si>
  <si>
    <t>testo 875-2</t>
  </si>
  <si>
    <t>testo 875-2 комплект</t>
  </si>
  <si>
    <t>testo 876</t>
  </si>
  <si>
    <t>testo 881-1</t>
  </si>
  <si>
    <t>testo 881-2</t>
  </si>
  <si>
    <t>testo 882</t>
  </si>
  <si>
    <t>пирометр</t>
  </si>
  <si>
    <t>Круглые индикаторы</t>
  </si>
  <si>
    <t>Одиночные индикаторы</t>
  </si>
  <si>
    <t>Термометрические полоски</t>
  </si>
  <si>
    <t>индикаторы температуры</t>
  </si>
  <si>
    <t>testo 605-H1 (Стик-класс)</t>
  </si>
  <si>
    <t>testo 606-1 (Pocket Line)</t>
  </si>
  <si>
    <t>testo 606-2 (Pocket Line)</t>
  </si>
  <si>
    <t>testo 608-H1</t>
  </si>
  <si>
    <t>testo 608-H2</t>
  </si>
  <si>
    <t>testo 610 (Pocket Line)</t>
  </si>
  <si>
    <t>testo 622</t>
  </si>
  <si>
    <t>testo 623</t>
  </si>
  <si>
    <t>testo 625</t>
  </si>
  <si>
    <t>testo 635-1</t>
  </si>
  <si>
    <t>testo 635-2</t>
  </si>
  <si>
    <t>testo 645</t>
  </si>
  <si>
    <t>testo 650</t>
  </si>
  <si>
    <t xml:space="preserve">гигрометр </t>
  </si>
  <si>
    <t>testo 405-V1 (Стик-класс)</t>
  </si>
  <si>
    <t>testo 410-1 (Pocket Line)</t>
  </si>
  <si>
    <t>testo 410-2 (Pocket Line)</t>
  </si>
  <si>
    <t>testo 416</t>
  </si>
  <si>
    <t>testo 417</t>
  </si>
  <si>
    <t>testo 425</t>
  </si>
  <si>
    <t>анемометр</t>
  </si>
  <si>
    <t>testo 312-2</t>
  </si>
  <si>
    <t>testo 312-3</t>
  </si>
  <si>
    <t>testo 506</t>
  </si>
  <si>
    <t>testo 510 (Pocket Line)</t>
  </si>
  <si>
    <t>testo 511 (Pocket Line)</t>
  </si>
  <si>
    <t>testo 512 0...2</t>
  </si>
  <si>
    <t>testo 512 0...20</t>
  </si>
  <si>
    <t>testo 512 0...200</t>
  </si>
  <si>
    <t>testo 512 0...2000</t>
  </si>
  <si>
    <t>манометр</t>
  </si>
  <si>
    <t>testo 300 XXL</t>
  </si>
  <si>
    <t>testo 308</t>
  </si>
  <si>
    <t>testo 327-1</t>
  </si>
  <si>
    <t>testo 327-2</t>
  </si>
  <si>
    <t>testo 330-1 LL</t>
  </si>
  <si>
    <t>testo 330-2 LL</t>
  </si>
  <si>
    <t>testo 335</t>
  </si>
  <si>
    <t>testo 350 XL</t>
  </si>
  <si>
    <t>testo 350-S</t>
  </si>
  <si>
    <t>газоанализаторы для дымовых газов</t>
  </si>
  <si>
    <t>testo 460 (Pocket Line)</t>
  </si>
  <si>
    <t>testo 465</t>
  </si>
  <si>
    <t>testo 470</t>
  </si>
  <si>
    <t>testo 476</t>
  </si>
  <si>
    <t>testo 477</t>
  </si>
  <si>
    <t>тахометры</t>
  </si>
  <si>
    <t>testo 205</t>
  </si>
  <si>
    <t>testo 206 pH1</t>
  </si>
  <si>
    <t>testo 206 pH2</t>
  </si>
  <si>
    <t>testo 206 pH3</t>
  </si>
  <si>
    <t>testo 230</t>
  </si>
  <si>
    <t>testo 265</t>
  </si>
  <si>
    <t>тестер масла</t>
  </si>
  <si>
    <t xml:space="preserve"> pH-метр</t>
  </si>
  <si>
    <t>testo 316-1</t>
  </si>
  <si>
    <t>testo 316-4 (комплект 1)</t>
  </si>
  <si>
    <t>testo 316-4 (комплект 2)</t>
  </si>
  <si>
    <t>testo 317-2</t>
  </si>
  <si>
    <t>testo 317-3</t>
  </si>
  <si>
    <t>testo 535</t>
  </si>
  <si>
    <t>testo 540 (Pocket Line)</t>
  </si>
  <si>
    <t>testo 545</t>
  </si>
  <si>
    <t>testo 815</t>
  </si>
  <si>
    <t>testo 816</t>
  </si>
  <si>
    <t>детектор утечек горючих газов</t>
  </si>
  <si>
    <t>течеискатель</t>
  </si>
  <si>
    <t>измерение концентрации</t>
  </si>
  <si>
    <t>люксметр</t>
  </si>
  <si>
    <t>шумомер</t>
  </si>
  <si>
    <t>testo 400</t>
  </si>
  <si>
    <t>testo 435-1</t>
  </si>
  <si>
    <t>testo 435-2</t>
  </si>
  <si>
    <t>testo 435-3</t>
  </si>
  <si>
    <t>testo 435-4</t>
  </si>
  <si>
    <t>testo 445</t>
  </si>
  <si>
    <t>testo 454</t>
  </si>
  <si>
    <t>Ex 171-0</t>
  </si>
  <si>
    <t>Ex 171-3</t>
  </si>
  <si>
    <t>testo 174</t>
  </si>
  <si>
    <t>testo 174H</t>
  </si>
  <si>
    <t>testo 174H с USB-интерфейсом</t>
  </si>
  <si>
    <t>testo 174T</t>
  </si>
  <si>
    <t>testo 174T c USB-интерфейсом</t>
  </si>
  <si>
    <t>testo 175-H1</t>
  </si>
  <si>
    <t>testo 175-H2</t>
  </si>
  <si>
    <t>testo 175-S1</t>
  </si>
  <si>
    <t>testo 175-S2</t>
  </si>
  <si>
    <t>testo 175-T1</t>
  </si>
  <si>
    <t>testo 175-T2</t>
  </si>
  <si>
    <t>testo 175-T3</t>
  </si>
  <si>
    <t>testo 177-H1</t>
  </si>
  <si>
    <t>esto 177-T1</t>
  </si>
  <si>
    <t>testo 177-T2</t>
  </si>
  <si>
    <t>testo 177-T3</t>
  </si>
  <si>
    <t>testo 177-T4</t>
  </si>
  <si>
    <t>testostor 171-0</t>
  </si>
  <si>
    <t>testostor 171-1</t>
  </si>
  <si>
    <t>testostor 171-2 (1712)</t>
  </si>
  <si>
    <t>testostor 171-3</t>
  </si>
  <si>
    <t>testostor 171-4</t>
  </si>
  <si>
    <t>testostor 171-6</t>
  </si>
  <si>
    <t>testostor 171-8</t>
  </si>
  <si>
    <t>testostor 172-2 (1722)</t>
  </si>
  <si>
    <t>логгеры</t>
  </si>
  <si>
    <t>testo 6341</t>
  </si>
  <si>
    <t>testo 6342</t>
  </si>
  <si>
    <t>testo 6343</t>
  </si>
  <si>
    <t>testo 6344</t>
  </si>
  <si>
    <t>testo 6441</t>
  </si>
  <si>
    <t>testo 6442</t>
  </si>
  <si>
    <t>testo 6443</t>
  </si>
  <si>
    <t>testo 6444</t>
  </si>
  <si>
    <t>testo 6741</t>
  </si>
  <si>
    <t>testo 6742</t>
  </si>
  <si>
    <t>testo 6743</t>
  </si>
  <si>
    <t>testo 6744</t>
  </si>
  <si>
    <t>трансмиттер</t>
  </si>
  <si>
    <t>счетчик сжатого воздуха</t>
  </si>
  <si>
    <t>прибор для мониторинга остаточной влажности</t>
  </si>
  <si>
    <t>testo 523</t>
  </si>
  <si>
    <t>testo 556-1</t>
  </si>
  <si>
    <t>testo 556-2</t>
  </si>
  <si>
    <t>testo 560-1</t>
  </si>
  <si>
    <t>testo 560-2</t>
  </si>
  <si>
    <t>электронный анализатор холодильных систем</t>
  </si>
  <si>
    <t>testo 319</t>
  </si>
  <si>
    <t>фиброскоп</t>
  </si>
  <si>
    <t>База testo Saveris</t>
  </si>
  <si>
    <t>Система измерения температуры и влажности</t>
  </si>
  <si>
    <t>База testo Saveris с GSM модулем</t>
  </si>
  <si>
    <t>testo 318-V</t>
  </si>
  <si>
    <t>видеоскоп</t>
  </si>
  <si>
    <t>testo 316-ex</t>
  </si>
  <si>
    <t>система измерения температуры и влажности</t>
  </si>
  <si>
    <t>Аквадистиллятор YAZDI-5</t>
  </si>
  <si>
    <t xml:space="preserve">Аквадистиллятор YAZDI-10 </t>
  </si>
  <si>
    <t>Аквадистиллятор YAZDI-20</t>
  </si>
  <si>
    <t>Цены указаны без НДС</t>
  </si>
  <si>
    <t>многофункциональные приборы</t>
  </si>
  <si>
    <t>ВСП4-150А  (рифленый лист)</t>
  </si>
  <si>
    <t>ВСП4-150А(рифленый лист)</t>
  </si>
  <si>
    <t>ВСП4-150А (гладкий лист)</t>
  </si>
  <si>
    <t>ВСП4-150А(гладкий лист)</t>
  </si>
  <si>
    <t>ВСП4-150А  (гладкий лист)</t>
  </si>
  <si>
    <t>Формовочная машина 91271БМ</t>
  </si>
  <si>
    <t>Формовочная машина 22111М</t>
  </si>
  <si>
    <t>Формовочная машина 22112</t>
  </si>
  <si>
    <t>Формовочная машина 22113</t>
  </si>
  <si>
    <t>Формовочная машина 22114</t>
  </si>
  <si>
    <t>Дробеструйный аппарат 44124</t>
  </si>
  <si>
    <t>Механизм встряхивания 91271БМ</t>
  </si>
  <si>
    <t>Механизм встряхивания 22111М</t>
  </si>
  <si>
    <t>Машина испытательная 04116, А, Б</t>
  </si>
  <si>
    <t>Сита лабораторные 026</t>
  </si>
  <si>
    <t>Ситовой анализатор 029</t>
  </si>
  <si>
    <t>Прибор на газопроницаемость 04315</t>
  </si>
  <si>
    <t>Прибор на влажность 062М2</t>
  </si>
  <si>
    <t>Твердомер по сырому 04412А</t>
  </si>
  <si>
    <t>Твердомер по сухому 04421</t>
  </si>
  <si>
    <t>Копер лабораторный 5033 А</t>
  </si>
  <si>
    <t>Гильза 09721, 02722</t>
  </si>
  <si>
    <t>Смеситель литейный чашечный 02113</t>
  </si>
  <si>
    <t>Приставка 01511</t>
  </si>
  <si>
    <t>Аппарат для отделения глинистой 01315</t>
  </si>
  <si>
    <t>Воронка 09730</t>
  </si>
  <si>
    <t>Плита электромагнитная 320X800</t>
  </si>
  <si>
    <t>Плита электромагнитная 320X1250</t>
  </si>
  <si>
    <t>Плита электромагнитная 400X800</t>
  </si>
  <si>
    <t>Плита электромагнитная 400X1250</t>
  </si>
  <si>
    <t>Установка воздушно-импульсная УЭ-04</t>
  </si>
  <si>
    <t>Установка обмоточная УО-443</t>
  </si>
  <si>
    <t>Стержневая машина 2Б83</t>
  </si>
  <si>
    <t>Точильно-шлифовальный станок ЛТШ-4</t>
  </si>
  <si>
    <t>Точильно-шлифовальный станок ЛТШ-5</t>
  </si>
  <si>
    <t>Фильтр масляный ФМ.00.000</t>
  </si>
  <si>
    <t>Фильтр масляный ФМ2.00.000</t>
  </si>
  <si>
    <t>Смеситель ХТС С110</t>
  </si>
  <si>
    <t>Нория зерновая Н20</t>
  </si>
  <si>
    <t>Аппарат для определения зернового состава 01412</t>
  </si>
  <si>
    <t>Ящик стержневой 09741</t>
  </si>
  <si>
    <t>Вибростол ВС-65</t>
  </si>
  <si>
    <t>Конвейер цепной ЛТ-01</t>
  </si>
  <si>
    <t>Система регенерации УР.6</t>
  </si>
  <si>
    <t>Галтовочный барабан ОБ-900М</t>
  </si>
  <si>
    <t>470 000,00</t>
  </si>
  <si>
    <t>Пневмотранспорт с 5-ю угл. Элементами УР6.3</t>
  </si>
  <si>
    <t>700 000,00</t>
  </si>
  <si>
    <t>Прибор на влажность 026М3</t>
  </si>
  <si>
    <t>25 000,00</t>
  </si>
  <si>
    <t>Клетка для опороса, цинк</t>
  </si>
  <si>
    <t>13 700,00</t>
  </si>
  <si>
    <t>Клетка для опороса, краска</t>
  </si>
  <si>
    <t>13 100,00</t>
  </si>
  <si>
    <t>Кормушка</t>
  </si>
  <si>
    <t>2 950,00</t>
  </si>
  <si>
    <t>DMTFP С1 Теплосчетчик: PT100  (-40..+150C)</t>
  </si>
  <si>
    <t>DMTFP С2 Теплосчетчик: PT1000  (-40..+250C)</t>
  </si>
  <si>
    <t>DMTFH-портативный расходомер</t>
  </si>
  <si>
    <t>DMTFP - портативный ручной расходомер</t>
  </si>
  <si>
    <t>DMTFB - стационарный расходомер с накладными датчиками</t>
  </si>
  <si>
    <t>DMTFС - стационарный расходомер с врезными датчиками</t>
  </si>
  <si>
    <t>DMDF3 - портативный доплеровский расходомер на пульпу и сточные воды на диаметр труб 25~3048 мм [-40 to 82°C]</t>
  </si>
  <si>
    <t>DMDF3 - портативный доплеровский расходомер на пульпу и сточные воды на диаметр труб 25~3048 мм [-40 to 150°C]</t>
  </si>
  <si>
    <t>DMDF3 - портативный доплеровский расходомер на пульпу и сточные воды на диаметр труб 6~80 мм [-40 to 82°C]</t>
  </si>
  <si>
    <t>DMDF1-B - стационарный расходомер с накладными датчиками на пульпу и сточные воды</t>
  </si>
  <si>
    <t>DMDF1-С - стационарный доплеровский расходомер на пульпу и сточные водыс врезными датчиками</t>
  </si>
  <si>
    <t>DMTFB-HF - стационарный теплосчетчик с накладными датчиками</t>
  </si>
  <si>
    <t>DM-A850 - толщиномер ультразвуковой</t>
  </si>
  <si>
    <t>КМ9106 «Quintox» - профессиональный  электронный газоанализатор (для наладки котлов, печей, контроля выбросов)</t>
  </si>
  <si>
    <t>КМ9106 «Quintox» - Датчик для измерения NO2 (0-1000 ppm)</t>
  </si>
  <si>
    <t>КМ9106 «Quintox» - Датчик для измерения СхHy (0-2000 ppm по пропану ) + CO2 (0-20%)</t>
  </si>
  <si>
    <t>КМ9106 «Quintox» - Датчик для измерения  CO (0-100000 ppm)</t>
  </si>
  <si>
    <t>КМ9106 «Quintox» - Пневмометрическая трубка для измерения скорости газового потока</t>
  </si>
  <si>
    <t xml:space="preserve">КANE 940 - портативный электронный газоанализатор с автономным питанием для наладки котлов </t>
  </si>
  <si>
    <t>КANE 940 - Датчик для измерения SO2 (0-5000 ppm)</t>
  </si>
  <si>
    <t>КANE 940 - KMIRP – инфракрасный принтер</t>
  </si>
  <si>
    <t xml:space="preserve">КANE 425 - портативный электронный газоанализатор с автономным питанием </t>
  </si>
  <si>
    <t>КANE 425 - KMIRP – инфракрасный принтер</t>
  </si>
  <si>
    <t>КANE 425 - KMIRP – Газоотборный зонд – 1000 мм (650 °С)</t>
  </si>
  <si>
    <t>КANE 425 - Пневмометрическая трубка для измерения скорости газового потока</t>
  </si>
  <si>
    <t>LS1\RD99 - Детектор утечек горючих газов \ фреонов</t>
  </si>
  <si>
    <t>Газоанализаторы Riken Keiki (Япония)</t>
  </si>
  <si>
    <t xml:space="preserve"> газосигнализатор одного газа Riken - GW-2H (H2S) H2S в воздухе, 0 -100ppm </t>
  </si>
  <si>
    <t xml:space="preserve">газосигнализатор одного газа Riken - GW-2X (O2) O2 в воздухе, 0 - 40%vol  </t>
  </si>
  <si>
    <t xml:space="preserve"> газосигнализатор одного газа Riken- GP-01 (CH4) Горючие газы (CH4 или i-C4H10) в воздухе, </t>
  </si>
  <si>
    <t xml:space="preserve"> газосигнализатор одного газа Riken - HS-01S (H2S), H2S в воздухе, 0 -100ppm</t>
  </si>
  <si>
    <t xml:space="preserve"> газосигнализатор одного газа Riken - CO-02 (CO), 0 - 1000ppm</t>
  </si>
  <si>
    <t>газосигнализатор одного газа Riken - OX-02 (O2), 0 - 40vol%</t>
  </si>
  <si>
    <t xml:space="preserve"> газосигнализатор двух газов Riken - CX-II (CO/O2), CO в воздухе, 0 - 1000ppm, O2 в воздухе, 0 - 40vol%</t>
  </si>
  <si>
    <t xml:space="preserve"> сигнализатор четырех газов Riken- GX-2001 (тип A) LEL/О2/H2S/CO</t>
  </si>
  <si>
    <t xml:space="preserve"> сигнализатор четырех газов Riken- GX-2001 (тип B,C)  тип В(LEL/О2/H2S) тип С(LEL/О2/CO)</t>
  </si>
  <si>
    <t>сигнализатор четырех газов Riken - GX-2001 (тип D, E, F) тип D(LEL/О2), тип Е(О2/H2S), тип F(O2/CO)</t>
  </si>
  <si>
    <t>сигнализатор четырех газов Riken - GX-2001 (тип G) LEL</t>
  </si>
  <si>
    <t>сигнализатор пяти газов Riken - GX-2003 (тип A) LEL/%vol/О2/H2S/CO</t>
  </si>
  <si>
    <t>сигнализатор пяти газов Riken - GX-2003 (тип B)  LEL/О2/H2S/CO</t>
  </si>
  <si>
    <t>сигнализатор пяти газов Riken - GX-2003 (тип C, D, E) тип С (LEL/О2/H2S), тип D(LEL/О2/CO), тип Е(LEL/%vol/О2)</t>
  </si>
  <si>
    <t>сигнализатор пяти газов Riken - GX-2003 (тип F) LEL/О2</t>
  </si>
  <si>
    <t>сигнализатор четырех газов Riken - GX-2009 (тип A) LEL/О2/H2S/CO</t>
  </si>
  <si>
    <t>сигнализатор четырех газов Riken - GX-2009 (тип B,C) тип В(LEL/О2/H2S) тип С(LEL/О2/CO)</t>
  </si>
  <si>
    <t>сигнализатор четырех газов Riken - GX-2009 (тип D, E, F) тип D(LEL/О2), тип Е(О2/H2S), тип F(O2/CO)</t>
  </si>
  <si>
    <t>сигнализатор четырех газов Riken - GX-3000 (O2/HC/CO/H2S)</t>
  </si>
  <si>
    <t>Переносной сигнализатор Riken - RX-415 (HC-O2 или CH4-O2)</t>
  </si>
  <si>
    <t>Переносной сигнализатор Riken - RX-517 (HC/O2/H2S)</t>
  </si>
  <si>
    <t>Переносной сигнализатор токсичных газов Riken - SC-90</t>
  </si>
  <si>
    <t>Стационарный сигнализатор Riken - SD-805RI (диффузионный) Горючие газы в воздухе, 0 - 100%LEL</t>
  </si>
  <si>
    <t>Стационарный сигнализатор Riken - SD-805RID (со встроенным насосом) Горючие газы в воздухе, 0 - 100%LEL</t>
  </si>
  <si>
    <t>Стационарный сигнализатор Riken - SD-805SC-RI с GD-A45RI (дистанционный тип) Горючие газы в воздухе, 0 - 100%LEL</t>
  </si>
  <si>
    <t>Стационарный сигнализатор Riken - GD-77 (один на выбор согласно списку)</t>
  </si>
  <si>
    <t>Система непрерывного контроля концентрации газов Riken - GP-581-A8 (1 канал) Горючие газы (i-C4H10) в воздухе, 0 - 100%LEL</t>
  </si>
  <si>
    <t>Система непрерывного контроля концентрации газов Riken - GP-581-2A8 (2 канала) Горючие газы (i-C4H10) в воздухе, 0 - 100%LEL</t>
  </si>
  <si>
    <t>Система непрерывного контроля концентрации газов Riken - GP-581-4A8 (4 канала) Горючие газы (i-C4H10) в воздухе, 0 - 100%LEL</t>
  </si>
  <si>
    <t>Система непрерывного контроля концентрации газов Riken - GP-581-8A8 (8 каналов) Горючие газы (i-C4H10) в воздухе, 0 - 100%LEL</t>
  </si>
  <si>
    <t>Система непрерывного контроля концентрации газов Riken - GP-581-12A8 (12 каналов) Горючие газы (i-C4H10) в воздухе, 0 - 100%LEL</t>
  </si>
  <si>
    <t>Газоанализаторы ГАНК-4</t>
  </si>
  <si>
    <t>ГАНК-4(Р) (воздух рабочей зоны)</t>
  </si>
  <si>
    <t>ГАНК-4(А) (атмосферный воздух)</t>
  </si>
  <si>
    <t>ГАНК-4(АР) (атмосферный воздух и воздух рабочей зоны)</t>
  </si>
  <si>
    <t>газосигнализатор одного газа Riken- GW-2C (CO) CO в воздухе, 0 - 500 ppm</t>
  </si>
  <si>
    <t>Расходомеры Dynameters</t>
  </si>
  <si>
    <t>Расходомеры Portaflow</t>
  </si>
  <si>
    <t>портативный ультразвуковой расходомер Portaflow 330</t>
  </si>
  <si>
    <t>портативный ультразвуковой расходомер Portaflow 220A</t>
  </si>
  <si>
    <t>портативный ультразвуковой расходомер Portaflow 220B</t>
  </si>
  <si>
    <t>Электромагнитный клапан прямого дейтсвия для агрессивных жидкостей и газов - модель 127</t>
  </si>
  <si>
    <t>Электромагнитный клапан  прямого дейтсвия для агрессивных жидкостей и газов - модель 124</t>
  </si>
  <si>
    <t>Электромагнитный клапан  прямого дейтсвия для агрессивных жидкостей и газов - модель 121</t>
  </si>
  <si>
    <t>Электромагнитный клапан  прямого дейтсвия для агрессивных жидкостей и газов - модель 131</t>
  </si>
  <si>
    <t>Электромагнитный клапан  прямого дейтсвия для агрессивных жидкостей  - модель 142</t>
  </si>
  <si>
    <t>Электромагнитный клапан  прямого дейтсвия для высокотемпературных потоков  - модель 255</t>
  </si>
  <si>
    <t>Электромагнитный клапан  прямого дейтсвия для высокотемпературных потоков  - модель 355</t>
  </si>
  <si>
    <t>Электромагнитный клапан  прямого дейтсвия для жидкостей и газов 0-16 бар - модель 290</t>
  </si>
  <si>
    <t>Электромагнитный клапан  с изолирующей диафрагмой - модель 330</t>
  </si>
  <si>
    <t>Электромагнитный клапан  для жидкостей и газов (вакуум) - модель 340</t>
  </si>
  <si>
    <t>Электромагнитный клапан  для жидкостей и газов (вакуум) - модель 344</t>
  </si>
  <si>
    <t>Электромагнитный клапан  для пара и нейтральных жидкостей - модель 407</t>
  </si>
  <si>
    <t>Электромагнитный клапан  для пара и нейтральных жидкостей - модель 406</t>
  </si>
  <si>
    <t>Электромагнитный миниатюрный клапан  прямого дейтсвия - модель 6011</t>
  </si>
  <si>
    <t>Электромагнитный клапан  прямого действия для нейтральных потоков - модель 6012</t>
  </si>
  <si>
    <t>Электромагнитный миниатюрный клапан  прямого дейтсвия - модель 6013</t>
  </si>
  <si>
    <t>Электромагнитный клапан  прямого действия для нейтральных потоков - модель 6014</t>
  </si>
  <si>
    <t>Электромагнитный клапан  для нейтральных потоков - модель 5281</t>
  </si>
  <si>
    <t>Электромагнитный клапан  для слабозагрязненных потоков - модель 5282</t>
  </si>
  <si>
    <t>Сервоприводной электромагнитный клапан высокого давления - модель 5404</t>
  </si>
  <si>
    <t>Сервоприводной электромагнитный клапан высокого давления - модель 2200</t>
  </si>
  <si>
    <t>Сервоприводной электромагнитный клапан высокого давления - модель 2400</t>
  </si>
  <si>
    <t>Сервоприводной электромагнитный клапан для нейтральных жидкостей - модель 6213</t>
  </si>
  <si>
    <t>Пропорциональный электромагнитный регулирующий клапан для нейтральных жидкостей - модель 2822</t>
  </si>
  <si>
    <t>Пропорциональный электромагнитный регулирующий клапан для нейтральных жидкостей - модель 2833</t>
  </si>
  <si>
    <t>Пропорциональный электромагнитный регулирующий клапан для нейтральных жидкостей - модель 2835</t>
  </si>
  <si>
    <t>Пропорциональный электромагнитный регулирующий клапан для нейтральных жидкостей - модель 6024</t>
  </si>
  <si>
    <t>Электромагнитный взрывозащищенный клапан для жидкостей и газов - модель 6013</t>
  </si>
  <si>
    <t>Электромагнитный взрывозащищенный клапан для жидкостей и газов - модель 5281</t>
  </si>
  <si>
    <t>Электромагнитный взрывозащищенный клапан для жидкостей и газов - модель 5282</t>
  </si>
  <si>
    <t>Электромагнитный взрывозащищенный клапан для газов - модель 780</t>
  </si>
  <si>
    <t>Электромагнитный взрывозащищенный клапан для газов - модель 6014</t>
  </si>
  <si>
    <t>Электромагнитный взрывозащищенный клапан для газов - модель 6519</t>
  </si>
  <si>
    <t>Электромагнитный шаровой клапан с элекутроприводом - модель 8804</t>
  </si>
  <si>
    <t>Пневмоприводный клапан для жидкостей, пара и газов - модель 2000</t>
  </si>
  <si>
    <t>Пневмоприводный седельный клапан для сред до +180С - модель 2002</t>
  </si>
  <si>
    <t>Пневмоприводный клапан для жидкостей, пара и газов - модель 2012</t>
  </si>
  <si>
    <t>Пневмоприводный клапан с изолирующей мембраной - модель 2031</t>
  </si>
  <si>
    <t>Пневмоприводный клапан с изолирующей мембраной - модель 2030</t>
  </si>
  <si>
    <t>Пневмоприводный регулирующий клапан для жидкостей и пара - модель 2702</t>
  </si>
  <si>
    <t>Пневмоприводный регулирующий клапан для жидкостей и пара - модель 2712</t>
  </si>
  <si>
    <t>Пневмоприводный регулирующий клапан для жидкостей, пара и газов - модель 2100</t>
  </si>
  <si>
    <t>Пневмоприводный регулирующий клапан для жидкостей, пара и газов - модель 2300</t>
  </si>
  <si>
    <t>Пневмоприводный шаровой клапан - модель 8805</t>
  </si>
  <si>
    <t>Электронный расходомер - модель 8030</t>
  </si>
  <si>
    <t>Электронный расходомер - модель 8031</t>
  </si>
  <si>
    <t>Электронный расходомер - модель 8032</t>
  </si>
  <si>
    <t>Электронный расходомер - модель 8035</t>
  </si>
  <si>
    <t>Электронный расходомер - модель 8020</t>
  </si>
  <si>
    <t>Электронный расходомер - модель 8025</t>
  </si>
  <si>
    <t>Электронный расходомер - модель 8041</t>
  </si>
  <si>
    <t>Электронный расходомер - модель 8045</t>
  </si>
  <si>
    <t>Электронный расходомер - модель 8012</t>
  </si>
  <si>
    <t>Электронный расходомер - модель 8081</t>
  </si>
  <si>
    <t>Электронный расходомер - модель 8071</t>
  </si>
  <si>
    <t>Электронный расходомер жидкостей - модель 8055</t>
  </si>
  <si>
    <t>Уровнемер -модель 8110</t>
  </si>
  <si>
    <t>Уровнемер -модель 8175</t>
  </si>
  <si>
    <t>Уровнемер -модель 8185</t>
  </si>
  <si>
    <t>Уровнемер -модель 8136</t>
  </si>
  <si>
    <t>Уровнемер -модель 8181</t>
  </si>
  <si>
    <t>Аналитический датчик - модель 8205</t>
  </si>
  <si>
    <t>Аналитический датчик - модель 8206</t>
  </si>
  <si>
    <t>Аналитический датчик - модель 8225</t>
  </si>
  <si>
    <t>Реле давления - модель 8311</t>
  </si>
  <si>
    <t>Датчик давления - модель 8314</t>
  </si>
  <si>
    <t>Датчик давления - модель 8323</t>
  </si>
  <si>
    <t>Реле температуры - модель 8400</t>
  </si>
  <si>
    <t>Дозирующая помпа - модель 7800</t>
  </si>
  <si>
    <t>Контроллер потока, давления, температуры - модель 8611</t>
  </si>
  <si>
    <t>Многоканальный контроллер - модель 8620</t>
  </si>
  <si>
    <t>Расходомер-регулятор газа - модель 8626</t>
  </si>
  <si>
    <t>дозиметр</t>
  </si>
  <si>
    <t>Дозиметр Радэкс 1503+</t>
  </si>
  <si>
    <t>Дозиметр Радэкс 1703</t>
  </si>
  <si>
    <t>Дозиметр Радэкс 1706</t>
  </si>
  <si>
    <t>Цена в  Евро, с НДС. Склад в г.Челябинск</t>
  </si>
  <si>
    <t>Model</t>
  </si>
  <si>
    <t>Description</t>
  </si>
  <si>
    <t/>
  </si>
  <si>
    <t>Дилер</t>
  </si>
  <si>
    <t>Розница</t>
  </si>
  <si>
    <t>Новые тепловизоры</t>
  </si>
  <si>
    <t>FLK-Ti29 9HZ</t>
  </si>
  <si>
    <t>EUR</t>
  </si>
  <si>
    <t>FLK-Ti27 9HZ</t>
  </si>
  <si>
    <t>FLK-TiR29 9HZ</t>
  </si>
  <si>
    <t>FLK-TiR27 9HZ</t>
  </si>
  <si>
    <t>Новые 2х канальные скопметры</t>
  </si>
  <si>
    <t xml:space="preserve">Fluke 190-202 </t>
  </si>
  <si>
    <t>ScopeMeter, 200 МГц, 2 канала плюс ЦММ/внешн.вход</t>
  </si>
  <si>
    <t xml:space="preserve">Fluke 190-202/S </t>
  </si>
  <si>
    <t xml:space="preserve">ScopeMeter, 200 МГц, 2 канала плюс ЦММ/внешн.вход, с комплектом SCC-290 </t>
  </si>
  <si>
    <t xml:space="preserve">Fluke 190-102 </t>
  </si>
  <si>
    <t>ScopeMeter, 100 МГц, 2 канала плюс ЦММ/внешн.вход</t>
  </si>
  <si>
    <t xml:space="preserve">Fluke 190-102/S </t>
  </si>
  <si>
    <t xml:space="preserve">ScopeMeter, 100 МГц, 2 канала плюс ЦММ/внешн.вход, с комплектом SCC-290 </t>
  </si>
  <si>
    <t xml:space="preserve">Fluke 190-062 </t>
  </si>
  <si>
    <t>ScopeMeter, 60 МГц, 2 канала плюс ЦММ/внешн.вход</t>
  </si>
  <si>
    <t xml:space="preserve">Fluke 190-062/S </t>
  </si>
  <si>
    <t xml:space="preserve">ScopeMeter, 60 МГц, 2 канала плюс ЦММ/внешн.вход, c SCC-290 </t>
  </si>
  <si>
    <t>Аксессуары к новым 2х канальным скопметрам</t>
  </si>
  <si>
    <t>BP290</t>
  </si>
  <si>
    <t>Блок литиевых аккумуляторов 2400 мАч для Fluke 190 Series II</t>
  </si>
  <si>
    <t>BP291</t>
  </si>
  <si>
    <t>Блок литиевых аккумуляторов большой емкости для Fluke 190 Series II</t>
  </si>
  <si>
    <t>HH290</t>
  </si>
  <si>
    <t>Крючок для подвешивания</t>
  </si>
  <si>
    <t>EBC290</t>
  </si>
  <si>
    <t xml:space="preserve">Внешнее зарядное устройство для аккумуляторов </t>
  </si>
  <si>
    <t>VPS420-R</t>
  </si>
  <si>
    <t>Комплект высоковольтных щупов до 150 МГц, 100:1, CAT III 2000В (1000В относительно земли)</t>
  </si>
  <si>
    <t>AS400</t>
  </si>
  <si>
    <t>Комплект дополнительных принадлежностей для щупов\</t>
  </si>
  <si>
    <t>Новые аксессуары к 120-серии скопметров</t>
  </si>
  <si>
    <t>STL120-III</t>
  </si>
  <si>
    <t>VPS40-III</t>
  </si>
  <si>
    <t>RS120-III</t>
  </si>
  <si>
    <t>Прибор для радиационного обследования</t>
  </si>
  <si>
    <t>FLUKE481</t>
  </si>
  <si>
    <t>Fluke-481 ION CHAMBER SURVEY METER</t>
  </si>
  <si>
    <t>FLUKE 481-DESI</t>
  </si>
  <si>
    <t>Fluke-481-DESI ION CHAMBER SURVEY METER, DOSE EQUIV SI</t>
  </si>
  <si>
    <t>190HPS</t>
  </si>
  <si>
    <t>Survey Meter Carrying Case</t>
  </si>
  <si>
    <t>FLK2AC/200-1000VCL</t>
  </si>
  <si>
    <t>Fluke 2AC</t>
  </si>
  <si>
    <t>FLK2AC/200-1000V5</t>
  </si>
  <si>
    <t>FLK2AC/200-1000V5L</t>
  </si>
  <si>
    <t>FLK2AC/90-1000V</t>
  </si>
  <si>
    <t>FLK2AC/90-1000V5PK</t>
  </si>
  <si>
    <t xml:space="preserve">Digital Multimeters </t>
  </si>
  <si>
    <t>Marco Polo Multimeters</t>
  </si>
  <si>
    <t>110 Series Multimeters</t>
  </si>
  <si>
    <t>170 Series Multimeters</t>
  </si>
  <si>
    <t>FLUKE 179/EDA2 kit</t>
  </si>
  <si>
    <t>Fluke 179/ EDA2</t>
  </si>
  <si>
    <t>FLUKE 179/TPAK</t>
  </si>
  <si>
    <t>200 Series Multimeters</t>
  </si>
  <si>
    <t>FLUKE 287/FVF</t>
  </si>
  <si>
    <t>FLUKE 289</t>
  </si>
  <si>
    <t>FLUKE 287</t>
  </si>
  <si>
    <t>FLUKE 289/FVF</t>
  </si>
  <si>
    <t>20 Series Multimeters</t>
  </si>
  <si>
    <t>FLUKE 27 II</t>
  </si>
  <si>
    <t>Fluke 27II</t>
  </si>
  <si>
    <t>FLUKE 28 II</t>
  </si>
  <si>
    <t>Fluke 28II</t>
  </si>
  <si>
    <t>70 Series Multimeters</t>
  </si>
  <si>
    <t>FLUKE 77 iv</t>
  </si>
  <si>
    <t>Fluke 77-4</t>
  </si>
  <si>
    <t>80 Series Multimeters</t>
  </si>
  <si>
    <t>FLUKE 83v</t>
  </si>
  <si>
    <t>FLUKE 87v</t>
  </si>
  <si>
    <t>FLUKE 87v/E2 kit</t>
  </si>
  <si>
    <t>Fluke 87V Combo Kit</t>
  </si>
  <si>
    <t>Bench Multimeters</t>
  </si>
  <si>
    <t>Automotive Meters</t>
  </si>
  <si>
    <t>Fluke 88V/A</t>
  </si>
  <si>
    <t>Automotive Meter Combo Kit</t>
  </si>
  <si>
    <t>Clamp Meters</t>
  </si>
  <si>
    <t>FLUKE 322</t>
  </si>
  <si>
    <t>FLUKE 902</t>
  </si>
  <si>
    <t>Fluke 381</t>
  </si>
  <si>
    <t>Remote Display TRMS Clamp Meter</t>
  </si>
  <si>
    <t>Fluke 376</t>
  </si>
  <si>
    <t>Fluke 376 TRMS Clamp meter</t>
  </si>
  <si>
    <t>Fluke 375</t>
  </si>
  <si>
    <t>Fluke 375 600A TRMS Clamp Meter</t>
  </si>
  <si>
    <t>Fluke 374</t>
  </si>
  <si>
    <t>Fluke 374 600A TRMS Clamp meter</t>
  </si>
  <si>
    <t>Fluke 373</t>
  </si>
  <si>
    <t>Fluke 373 600A TRMS Clamp Meter</t>
  </si>
  <si>
    <t>Fluke 365</t>
  </si>
  <si>
    <t>Fluke 365 Detachable TRMS Clamp Meter</t>
  </si>
  <si>
    <t>Fluke i2500</t>
  </si>
  <si>
    <t>Fluke i2500 iFlex Probe</t>
  </si>
  <si>
    <t>Fluke i2500-10</t>
  </si>
  <si>
    <t>Fluke i2500-10 iFlex Probe</t>
  </si>
  <si>
    <t>Electrical Testers</t>
  </si>
  <si>
    <t>T5-600/62/1AC-E Kit</t>
  </si>
  <si>
    <t>FLUKE 9040</t>
  </si>
  <si>
    <t>Fase Rotation Indicator</t>
  </si>
  <si>
    <t>Distance Meters</t>
  </si>
  <si>
    <t>Insulation Testers</t>
  </si>
  <si>
    <t>Installation Testers</t>
  </si>
  <si>
    <t>Fluke 1654B</t>
  </si>
  <si>
    <t>Fluke 1654B-01 Installation Tester</t>
  </si>
  <si>
    <t>FLUKE-1652C</t>
  </si>
  <si>
    <t>1652C Installation Tester</t>
  </si>
  <si>
    <t>Earth Ground Testers</t>
  </si>
  <si>
    <t>Indoor Air Quality Tools</t>
  </si>
  <si>
    <t>Digital Thermometers</t>
  </si>
  <si>
    <t>Thermal Imagers</t>
  </si>
  <si>
    <t>Thermal Imagers Base Models</t>
  </si>
  <si>
    <t>Thermal Imagers Special Models</t>
  </si>
  <si>
    <t>Thermal Imagers Building Diagnostics</t>
  </si>
  <si>
    <t>Fluke TiRx Inspector</t>
  </si>
  <si>
    <t>Thermal Imagers Accessories</t>
  </si>
  <si>
    <t>ScopeMeters</t>
  </si>
  <si>
    <t>Industrial ScopeMeter</t>
  </si>
  <si>
    <t>190 Series ScopeMeters</t>
  </si>
  <si>
    <t>Fluke-190-204</t>
  </si>
  <si>
    <t xml:space="preserve">ScopeMeter 4 Channel 200 MHZ Color </t>
  </si>
  <si>
    <t>FLUKE-190-204/S</t>
  </si>
  <si>
    <t>ScopeMeter 4 Channel 200 MHZ Color Uni SCC</t>
  </si>
  <si>
    <t>FLUKE-190-104</t>
  </si>
  <si>
    <t>ScopeMeter 4 Channel 100 MHZ Color EU</t>
  </si>
  <si>
    <t>FLUKE-190-104/S</t>
  </si>
  <si>
    <t>ScopeMeter 4 Channel 100 MHZ Color EU SCC</t>
  </si>
  <si>
    <t>ScopeMeter Accessories</t>
  </si>
  <si>
    <t>AC120</t>
  </si>
  <si>
    <t xml:space="preserve">Heavy Duty Alligator Clips </t>
  </si>
  <si>
    <t>AS190-G</t>
  </si>
  <si>
    <t>Probe Accessory Set, Grey</t>
  </si>
  <si>
    <t>AS190-R</t>
  </si>
  <si>
    <t>Probe Accessory Set, Red</t>
  </si>
  <si>
    <t>AS200-G</t>
  </si>
  <si>
    <t>AS200-R</t>
  </si>
  <si>
    <t>BB120</t>
  </si>
  <si>
    <t>Banana to BNC Adapter Plug</t>
  </si>
  <si>
    <t>BC190/801</t>
  </si>
  <si>
    <t>Battery Charger/Line Voltage Adapter EUR (190 Series)</t>
  </si>
  <si>
    <t>BC190/808</t>
  </si>
  <si>
    <t>Battery Charger/Line Voltage Adapter UNIVERSAL (190 Series)</t>
  </si>
  <si>
    <t>BHT190</t>
  </si>
  <si>
    <t>Set of Break-out Adapters</t>
  </si>
  <si>
    <t>BP120MH</t>
  </si>
  <si>
    <t>NiMH Battery Pack (120 Series/43B)</t>
  </si>
  <si>
    <t>BP190</t>
  </si>
  <si>
    <t>NiMH Battery Pack (190 Series)</t>
  </si>
  <si>
    <t>C120</t>
  </si>
  <si>
    <t>Hard Case (43B/120 Series)</t>
  </si>
  <si>
    <t>C125</t>
  </si>
  <si>
    <t xml:space="preserve">Soft Meter Case </t>
  </si>
  <si>
    <t>C190</t>
  </si>
  <si>
    <t>Hard Case (190 Series)</t>
  </si>
  <si>
    <t>C195</t>
  </si>
  <si>
    <t xml:space="preserve">Soft Case </t>
  </si>
  <si>
    <t>CS20MA</t>
  </si>
  <si>
    <t>Current Shunt 4-20 mA</t>
  </si>
  <si>
    <t>DP120</t>
  </si>
  <si>
    <t xml:space="preserve">Differential Probe </t>
  </si>
  <si>
    <t>HC120</t>
  </si>
  <si>
    <t xml:space="preserve">Hook Clips </t>
  </si>
  <si>
    <t>HC200</t>
  </si>
  <si>
    <t>Hook Clips</t>
  </si>
  <si>
    <t>ITP120</t>
  </si>
  <si>
    <t xml:space="preserve">Trigger Probe </t>
  </si>
  <si>
    <t>MA190</t>
  </si>
  <si>
    <t>Medical Accessory Kit (190 Series)</t>
  </si>
  <si>
    <t>OC4USB</t>
  </si>
  <si>
    <t>Serial Interface Adapter/Cable (USB)</t>
  </si>
  <si>
    <t>PAC91</t>
  </si>
  <si>
    <t>Printer Adapter Cable</t>
  </si>
  <si>
    <t>PM8907/801</t>
  </si>
  <si>
    <t>Battery Charger/Line Voltage Adapter EUR (120 Series)</t>
  </si>
  <si>
    <t>PM8907/808</t>
  </si>
  <si>
    <t>Battery Charger/Line Voltage Adapter UNIVERSAL (120 Series)</t>
  </si>
  <si>
    <t>PM8918/301</t>
  </si>
  <si>
    <t>Low Pass Filter Probe</t>
  </si>
  <si>
    <t>PM9080</t>
  </si>
  <si>
    <t>Serial Interface Adapter/Cable  (RS232)</t>
  </si>
  <si>
    <t>PM9081</t>
  </si>
  <si>
    <t>Dual Banana Plug to Female BNC Adapter</t>
  </si>
  <si>
    <t>PM9082</t>
  </si>
  <si>
    <t>Dual Banana Jack to Male BNC Adapter</t>
  </si>
  <si>
    <t>PM9091</t>
  </si>
  <si>
    <t>Coaxial BNC Cables (1.5 m)</t>
  </si>
  <si>
    <t>PM9092</t>
  </si>
  <si>
    <t>Coaxial BNC Cables (0.5 m)</t>
  </si>
  <si>
    <t>PM9093</t>
  </si>
  <si>
    <t>Male BNC to Female BNC Adapter</t>
  </si>
  <si>
    <t>PM9094/101</t>
  </si>
  <si>
    <t>Mini Testhook Set for PM8918 Probes</t>
  </si>
  <si>
    <t>PM9096/201</t>
  </si>
  <si>
    <t>Secondary Pick-up</t>
  </si>
  <si>
    <t>RS190</t>
  </si>
  <si>
    <t>Probe Replacement Set</t>
  </si>
  <si>
    <t>RS200</t>
  </si>
  <si>
    <t>SCC120E</t>
  </si>
  <si>
    <t>FlukeView Software + USB Cable + Case (120 Series) - English</t>
  </si>
  <si>
    <t>SCC128</t>
  </si>
  <si>
    <t>Automotive Accessory Kit (120 Series)</t>
  </si>
  <si>
    <t>SCC198</t>
  </si>
  <si>
    <t>Automotive Accessory Kit (190 Series)</t>
  </si>
  <si>
    <t>SCC190</t>
  </si>
  <si>
    <t>FlukeView Software + Cable + Case (190 Series) - English, French, German</t>
  </si>
  <si>
    <t>STL90</t>
  </si>
  <si>
    <t>Automotive Shielded Test Lead Set (120/190 Series)</t>
  </si>
  <si>
    <t>SW90W/034</t>
  </si>
  <si>
    <t>FlukeView ScopeMeter Software (English, French, German)</t>
  </si>
  <si>
    <t>TAS90</t>
  </si>
  <si>
    <t>Automotive Accessory Set (120/190 Series)</t>
  </si>
  <si>
    <t>VPS100</t>
  </si>
  <si>
    <t>Voltage Probe Set (100 MHz, 10:1)</t>
  </si>
  <si>
    <t>VPS100-R</t>
  </si>
  <si>
    <t>Voltage Probe (100 MHz, 10:1), Red</t>
  </si>
  <si>
    <t>VPS101</t>
  </si>
  <si>
    <t>1:1 Voltage Probe Set, black, 30 MHz, 1.2m</t>
  </si>
  <si>
    <t>VPS121</t>
  </si>
  <si>
    <t>Voltage Probe Set (12 MHz, 1:1)</t>
  </si>
  <si>
    <t>VPS201</t>
  </si>
  <si>
    <t>Voltage Probe Set  (200 MHz, 100:1)</t>
  </si>
  <si>
    <t>VPS210-G</t>
  </si>
  <si>
    <t>10:1 Voltage Probe Set, grey, 200 MHz, 1.2m</t>
  </si>
  <si>
    <t>VPS210-R</t>
  </si>
  <si>
    <t>10:1 Voltage Probe Set, 1 red, 200 MHz, 1.2m</t>
  </si>
  <si>
    <t>VPS212-G</t>
  </si>
  <si>
    <t>10:1 Voltage Probe Set, grey, 200 MHz, 2.5m</t>
  </si>
  <si>
    <t>VPS212-R</t>
  </si>
  <si>
    <t>10:1 Voltage Probe Set, red, 200 MHz, 2.5m</t>
  </si>
  <si>
    <t>VPS220-G</t>
  </si>
  <si>
    <t>100:1 Voltage Probe Set, grey, 200 MHz, 1.2m</t>
  </si>
  <si>
    <t>VPS220-R</t>
  </si>
  <si>
    <t>100:1 Voltage Probe Set, red, 200 MHz, 1.2m</t>
  </si>
  <si>
    <t>Battery Pack, Fluke 190 Series</t>
  </si>
  <si>
    <t>VPS410-R</t>
  </si>
  <si>
    <t>Voltage Probe Set 10;1 Red</t>
  </si>
  <si>
    <t>VPS410-B</t>
  </si>
  <si>
    <t>Voltage Probe Set 10;1 Blue</t>
  </si>
  <si>
    <t>VPS410-G</t>
  </si>
  <si>
    <t>Voltage Probe Set 10:1 Grey</t>
  </si>
  <si>
    <t>VPS410-V</t>
  </si>
  <si>
    <t>Voltage Probe Set 10:1 Green</t>
  </si>
  <si>
    <t>C290</t>
  </si>
  <si>
    <t>Hard-Shell Carrying Case</t>
  </si>
  <si>
    <t>SCC290</t>
  </si>
  <si>
    <t>Software and Carrying Case Kit</t>
  </si>
  <si>
    <t>Power Quality Tools</t>
  </si>
  <si>
    <t>Power Quality Tools Accessories</t>
  </si>
  <si>
    <t>BC430</t>
  </si>
  <si>
    <t>Battery Charger/Line Voltage Adapter</t>
  </si>
  <si>
    <t>BC1735</t>
  </si>
  <si>
    <t>Battery Charger</t>
  </si>
  <si>
    <t>BE345</t>
  </si>
  <si>
    <t>Battery Eliminator (Fluke 345)</t>
  </si>
  <si>
    <t>CF1760-2GB</t>
  </si>
  <si>
    <t>Compact Flash Card 2GB (Fluke 1760)</t>
  </si>
  <si>
    <t>C430</t>
  </si>
  <si>
    <t>Hard Case (430 Series)</t>
  </si>
  <si>
    <t>C435</t>
  </si>
  <si>
    <t>Hard Case with rollers (430 Series)</t>
  </si>
  <si>
    <t>CS1750</t>
  </si>
  <si>
    <t>Soft Case (Fluke 1750/1760)</t>
  </si>
  <si>
    <t>CS1760</t>
  </si>
  <si>
    <t>Crossover Ethernet Cable (Fluke 1760)</t>
  </si>
  <si>
    <t>GPS430</t>
  </si>
  <si>
    <t>GPS Time Synchronization Module (430 Series)</t>
  </si>
  <si>
    <t>GPS-TIME SYNC</t>
  </si>
  <si>
    <t>GPS Time Synchronization Module (Fluke 1760)</t>
  </si>
  <si>
    <t>i1A/10A CLAMP PQ1</t>
  </si>
  <si>
    <t>1-phase Mini Current Clamp Set</t>
  </si>
  <si>
    <t>i1A/10A CLAMP PQ3</t>
  </si>
  <si>
    <t>3-phase Mini Current Clamp Set</t>
  </si>
  <si>
    <t>i1A/10A CLAMP PQ4</t>
  </si>
  <si>
    <t>4-phase Mini Current Clamp Set</t>
  </si>
  <si>
    <t>i5A/50A CLAMP PQ3</t>
  </si>
  <si>
    <t>i5A/50A CLAMP PQ4</t>
  </si>
  <si>
    <t>i5s</t>
  </si>
  <si>
    <t>AC Current Clamp (5 A)</t>
  </si>
  <si>
    <t>i5sPQ3</t>
  </si>
  <si>
    <t>AC Current Clamp (5 A), 3-pack</t>
  </si>
  <si>
    <t>i20/200A CLAMP PQ3</t>
  </si>
  <si>
    <t>i20/200A CLAMP PQ4</t>
  </si>
  <si>
    <t>i400s</t>
  </si>
  <si>
    <t>AC Current Clamp (400A)</t>
  </si>
  <si>
    <t>ST1760</t>
  </si>
  <si>
    <t>Standard Ethernet Cable</t>
  </si>
  <si>
    <t>SW43W</t>
  </si>
  <si>
    <t>FlukeView Software (Fluke 43B/430 Series)</t>
  </si>
  <si>
    <t>TLS430</t>
  </si>
  <si>
    <t>Test Leads and Alligator Clips (4 black, 1 green) - 430 Series</t>
  </si>
  <si>
    <t>3014-PR</t>
  </si>
  <si>
    <t>Clip-on Current Transformer 0.1A-40A (Fluke 1750)</t>
  </si>
  <si>
    <t>3140R</t>
  </si>
  <si>
    <t>Clip-on Current Transformer 2A-400A (Fluke 1750)</t>
  </si>
  <si>
    <t>TPS CLAMP 10A/1A</t>
  </si>
  <si>
    <t>Clip-on Current Transformer 10A/1A (Fluke 1760)</t>
  </si>
  <si>
    <t>TPS CLAMP 50A/5A</t>
  </si>
  <si>
    <t>Clip-on Current Transformer 50A/5A (Fluke 1760)</t>
  </si>
  <si>
    <t>TPS CLAMP 200A/20A</t>
  </si>
  <si>
    <t>Clip-on Current Transformer 200A/20A (Fluke 1760)</t>
  </si>
  <si>
    <t>TPS SHUNT 20MA</t>
  </si>
  <si>
    <t>Shunt 20mA AC/DC (Fluke 1760)</t>
  </si>
  <si>
    <t>TPS VOLTPROBE 10V</t>
  </si>
  <si>
    <t>Voltage Probe 10V (Fluke 1760)</t>
  </si>
  <si>
    <t>TPS VOLTPROBE 100V</t>
  </si>
  <si>
    <t>Voltage Probe 100V (Fluke 1760)</t>
  </si>
  <si>
    <t>TPS VOLTPROBE 400V</t>
  </si>
  <si>
    <t>Voltage Probe 400V (Fluke 1760)</t>
  </si>
  <si>
    <t>TPS VOLTPROBE 600V</t>
  </si>
  <si>
    <t>Voltage Probe 600V (Fluke 1760)</t>
  </si>
  <si>
    <t>TPS VOLTPROBE 1KV</t>
  </si>
  <si>
    <t>Voltage Probe 1000V (Fluke 1760)</t>
  </si>
  <si>
    <t>FLUKE-1750/CASE</t>
  </si>
  <si>
    <t>Hard Case (Fluke 1750)</t>
  </si>
  <si>
    <t>FLUKE-1750/SEAT-L</t>
  </si>
  <si>
    <t>Fluke Power Analyze - Additional SEAT LICENSE</t>
  </si>
  <si>
    <t>FLUKE-1750/SITE-L</t>
  </si>
  <si>
    <t>Fluke Power Analyze - Additional SITE LICENCE</t>
  </si>
  <si>
    <t>WC100</t>
  </si>
  <si>
    <t>Color Localization Set  (430 Series)</t>
  </si>
  <si>
    <t>1743/1744 POLESET</t>
  </si>
  <si>
    <t>Pole Mounting Kit (Fluke 1743/1744)</t>
  </si>
  <si>
    <t>Power Analyzers</t>
  </si>
  <si>
    <t>Norma 4000</t>
  </si>
  <si>
    <t>Norma 5000</t>
  </si>
  <si>
    <t>FLUKE-N5K 6PP54I,6 PH N5K POWER ANALYZER W/54/IFC2</t>
  </si>
  <si>
    <t>FLUKE-N5K 6PP54IP,6 PH N5K POWER ANALYZER W/54/IFC2 &amp; PI1</t>
  </si>
  <si>
    <t>Norma 4000/5000 Accessories</t>
  </si>
  <si>
    <t>Norma 10A shunt</t>
  </si>
  <si>
    <t>Traxial Shunt</t>
  </si>
  <si>
    <t>Norma 30A shunt</t>
  </si>
  <si>
    <t>Norma 32A shunt</t>
  </si>
  <si>
    <t xml:space="preserve">32A planar shunt </t>
  </si>
  <si>
    <t>Norma 32A cables</t>
  </si>
  <si>
    <t>Cables for 32A planar shunt</t>
  </si>
  <si>
    <t>Norma 100A shunt</t>
  </si>
  <si>
    <t> 100 A Shunt with Cables (0.001 Ohm, 0 to 0.5 MHz)</t>
  </si>
  <si>
    <t>Norma 150A shunt</t>
  </si>
  <si>
    <t> 150 A Shunt with Cables (0.5 mOhm, 0 to 0.5 MHz)</t>
  </si>
  <si>
    <t>Norma 300A shunt</t>
  </si>
  <si>
    <t> 300 A Shunt with Cables (0.1 mOhm, 0 to 1 MHz)</t>
  </si>
  <si>
    <t>Norma 500A shunt</t>
  </si>
  <si>
    <t> 500 A Shunt with Cables (0.1 mOhm, 0 to 0.2 MHz)</t>
  </si>
  <si>
    <t>Norma Lg shunt/cbl</t>
  </si>
  <si>
    <t> LG Shunt Cables for High Current Shunts</t>
  </si>
  <si>
    <t>Norma meas cables</t>
  </si>
  <si>
    <t>Measurement cable set for one power phase 1.5m</t>
  </si>
  <si>
    <t>Norma wye adapter</t>
  </si>
  <si>
    <t>External accessory box</t>
  </si>
  <si>
    <t>Fluke N4K RACK KIT</t>
  </si>
  <si>
    <t>N4K 19 inch rack mount kit with handles</t>
  </si>
  <si>
    <t>Fluke N5K RACK KIT</t>
  </si>
  <si>
    <t>N5K 19 inch rack mount kit with handles</t>
  </si>
  <si>
    <t>Vibration Testers</t>
  </si>
  <si>
    <t>Process Calibrators</t>
  </si>
  <si>
    <t>700 Series Process Calibrators</t>
  </si>
  <si>
    <t>Pressure Modules</t>
  </si>
  <si>
    <t>Process Calibrator Accessories</t>
  </si>
  <si>
    <t>700BCA</t>
  </si>
  <si>
    <t>Bar Code Adapter</t>
  </si>
  <si>
    <t>700BCW</t>
  </si>
  <si>
    <t>Bar Code Wand</t>
  </si>
  <si>
    <t>700HTH-1</t>
  </si>
  <si>
    <t>Hydraulic Test Hose</t>
  </si>
  <si>
    <t>700HTP-1</t>
  </si>
  <si>
    <t>Hydraulic Test Pump</t>
  </si>
  <si>
    <t>700ILF</t>
  </si>
  <si>
    <t>In-Line Filter</t>
  </si>
  <si>
    <t>700LTP-1</t>
  </si>
  <si>
    <t>Low Pressure Test Pump</t>
  </si>
  <si>
    <t>700-IV</t>
  </si>
  <si>
    <t>Current Shunt</t>
  </si>
  <si>
    <t>700PMP</t>
  </si>
  <si>
    <t>Pressure Pump (10 bar)</t>
  </si>
  <si>
    <t>700PRV-1</t>
  </si>
  <si>
    <t>Pressure Relief Valve for 700HTP</t>
  </si>
  <si>
    <t>700PTP-1</t>
  </si>
  <si>
    <t>Pneumatic Test Pump</t>
  </si>
  <si>
    <t>700SC</t>
  </si>
  <si>
    <t>Serial Interface Cable (Fluke 725/725Ex/726)</t>
  </si>
  <si>
    <t>700SW</t>
  </si>
  <si>
    <t>DPC/Track Software</t>
  </si>
  <si>
    <t>700TC1</t>
  </si>
  <si>
    <t>Thermocouple Plug Kits (10 types)</t>
  </si>
  <si>
    <t>700TC2</t>
  </si>
  <si>
    <t>Thermocouple Plug Kits (5 types)</t>
  </si>
  <si>
    <t>744V20</t>
  </si>
  <si>
    <t>HART Upgrade</t>
  </si>
  <si>
    <t>787CAL 230</t>
  </si>
  <si>
    <t>Calibration Module (Fluke 787)</t>
  </si>
  <si>
    <t xml:space="preserve">BC7217 </t>
  </si>
  <si>
    <t>BE9005 220</t>
  </si>
  <si>
    <t>Battery Eliminator</t>
  </si>
  <si>
    <t>BP7235</t>
  </si>
  <si>
    <t>NiMH Battery Pack</t>
  </si>
  <si>
    <t>C700</t>
  </si>
  <si>
    <t>Hard Case (700 Series)</t>
  </si>
  <si>
    <t>C789</t>
  </si>
  <si>
    <t>General Accessories</t>
  </si>
  <si>
    <t>Test Leads, Probes and Clips</t>
  </si>
  <si>
    <t>AC87</t>
  </si>
  <si>
    <t>Heavy Duty Bus Bar Clip Set</t>
  </si>
  <si>
    <t>AC89</t>
  </si>
  <si>
    <t>Heavy Duty Insulation Piercing Test Clip</t>
  </si>
  <si>
    <t>AC220</t>
  </si>
  <si>
    <t>SureGrip Alligator Clip Set</t>
  </si>
  <si>
    <t>AC280</t>
  </si>
  <si>
    <t>SureGrip Hook Clip Set</t>
  </si>
  <si>
    <t>AC283</t>
  </si>
  <si>
    <t>SureGrip Pincer Clip Set</t>
  </si>
  <si>
    <t>AC285</t>
  </si>
  <si>
    <t>BP980</t>
  </si>
  <si>
    <t>Dual Banana Plug Kit</t>
  </si>
  <si>
    <t>H900</t>
  </si>
  <si>
    <t>Test Lead Holder</t>
  </si>
  <si>
    <t>FTP</t>
  </si>
  <si>
    <t>Fused Test Probe Set</t>
  </si>
  <si>
    <t>FTPL</t>
  </si>
  <si>
    <t>Fused Test Probe Set with Test Leads</t>
  </si>
  <si>
    <t>TL27</t>
  </si>
  <si>
    <t>Heavy Duty Test Lead Set</t>
  </si>
  <si>
    <t>TL40</t>
  </si>
  <si>
    <t>Retractable Tip Test Lead Set</t>
  </si>
  <si>
    <t>TL76</t>
  </si>
  <si>
    <t>All-in-one Test Lead Set</t>
  </si>
  <si>
    <t>TL81A</t>
  </si>
  <si>
    <t>Deluxe Electronic Test Lead Kit</t>
  </si>
  <si>
    <t>TL221</t>
  </si>
  <si>
    <t>SureGrip Extension Lead Set</t>
  </si>
  <si>
    <t>TL222</t>
  </si>
  <si>
    <t>SureGrip Silicone Test Lead Set</t>
  </si>
  <si>
    <t>TL224</t>
  </si>
  <si>
    <t>TL238</t>
  </si>
  <si>
    <t>SureGrip High Energy Test Lead Kit</t>
  </si>
  <si>
    <t>TL910</t>
  </si>
  <si>
    <t>Electronic Test Lead Set  (with replacement tips)</t>
  </si>
  <si>
    <t>TL930</t>
  </si>
  <si>
    <t>Patch Cords (60 cm)</t>
  </si>
  <si>
    <t>TL932</t>
  </si>
  <si>
    <t>Patch Cords (90 cm)</t>
  </si>
  <si>
    <t>TL935</t>
  </si>
  <si>
    <t>Patch Cord Kit (60, 90, 120 cm)</t>
  </si>
  <si>
    <t>TL940</t>
  </si>
  <si>
    <t>Mini-Hook Test Lead Set</t>
  </si>
  <si>
    <t>TL950</t>
  </si>
  <si>
    <t>Mini-Pincer Test Lead Set</t>
  </si>
  <si>
    <t>TL960</t>
  </si>
  <si>
    <t>Micro-Hook Test Lead Set</t>
  </si>
  <si>
    <t>TL970</t>
  </si>
  <si>
    <t>Hook and Pincer Test Lead Kit</t>
  </si>
  <si>
    <t xml:space="preserve">TLK220 </t>
  </si>
  <si>
    <t>SureGrip Accessory Kit</t>
  </si>
  <si>
    <t>TLK290</t>
  </si>
  <si>
    <t xml:space="preserve">Test Probe Kit </t>
  </si>
  <si>
    <t>TLK287</t>
  </si>
  <si>
    <t>Electronic Master Test Lead Kit</t>
  </si>
  <si>
    <t xml:space="preserve">TLK289 </t>
  </si>
  <si>
    <t>Industrial Master Test Lead Kit</t>
  </si>
  <si>
    <t>TLK291</t>
  </si>
  <si>
    <t xml:space="preserve">Fused Test Probe Set </t>
  </si>
  <si>
    <t>TP38</t>
  </si>
  <si>
    <t>Slim Reach Test Probe Set (insulated)</t>
  </si>
  <si>
    <t>TP74</t>
  </si>
  <si>
    <t>Lantern Tip Test Probe Set</t>
  </si>
  <si>
    <t>TP80</t>
  </si>
  <si>
    <t>Electronic Test Probe Set</t>
  </si>
  <si>
    <t>TP912</t>
  </si>
  <si>
    <t>Replacement tips for TL910</t>
  </si>
  <si>
    <t>TP920</t>
  </si>
  <si>
    <t>Test Probe Adapter Kit</t>
  </si>
  <si>
    <t>ACC-T5 Kit</t>
  </si>
  <si>
    <t>T5 Tester Accessory Starter Kit</t>
  </si>
  <si>
    <t>TL175</t>
  </si>
  <si>
    <t>Twist Guard Test Leads</t>
  </si>
  <si>
    <t>TL220-1</t>
  </si>
  <si>
    <t>SureGrip Industrial Test Lead Set</t>
  </si>
  <si>
    <t>TL225-1</t>
  </si>
  <si>
    <t>Stray Voltage Eliminator test Lead Set</t>
  </si>
  <si>
    <t>TL80A-1</t>
  </si>
  <si>
    <t>TL80A, Test Lead Set</t>
  </si>
  <si>
    <t>TLK-282-1</t>
  </si>
  <si>
    <t>TLK282, DeLuxe Automotive Test Lead Kit</t>
  </si>
  <si>
    <t>TLK-225</t>
  </si>
  <si>
    <t>TLK225, SureGrip Master Set</t>
  </si>
  <si>
    <t>TLK281-1</t>
  </si>
  <si>
    <t>TLK281, Automotive Test Lead Kit</t>
  </si>
  <si>
    <t>TP1-1</t>
  </si>
  <si>
    <t>TP1, Test Probes</t>
  </si>
  <si>
    <t>TP2-1</t>
  </si>
  <si>
    <t>TP2, Test Probes</t>
  </si>
  <si>
    <t>TP220-1</t>
  </si>
  <si>
    <t>TP220, SureGrip Test Probes</t>
  </si>
  <si>
    <t>TL71-1</t>
  </si>
  <si>
    <t>TL71, Test Lead Set</t>
  </si>
  <si>
    <t>TL75-1</t>
  </si>
  <si>
    <t>TL75, Test Lead Set</t>
  </si>
  <si>
    <t>TL175E</t>
  </si>
  <si>
    <t>Twist Guard Test Leads, 4mm</t>
  </si>
  <si>
    <t>Current Clamps</t>
  </si>
  <si>
    <t>80i-110s</t>
  </si>
  <si>
    <t>AC/DC Current Clamp (100 A)</t>
  </si>
  <si>
    <t>90i-610s</t>
  </si>
  <si>
    <t>AC/DC Current Clamp (600 A)</t>
  </si>
  <si>
    <t>i30</t>
  </si>
  <si>
    <t>AC/DC Current Clamp (30A)</t>
  </si>
  <si>
    <t>i30s</t>
  </si>
  <si>
    <t>i50s</t>
  </si>
  <si>
    <t>AC Current Clamp (50 MHz)</t>
  </si>
  <si>
    <t>PSi50s</t>
  </si>
  <si>
    <t>Bench Power Supply Module</t>
  </si>
  <si>
    <t>i200</t>
  </si>
  <si>
    <t>AC Current Clamp (200 A)</t>
  </si>
  <si>
    <t>i200s</t>
  </si>
  <si>
    <t>i310s</t>
  </si>
  <si>
    <t>AC/DC Current Clamp (300A)</t>
  </si>
  <si>
    <t>i400</t>
  </si>
  <si>
    <t>AC Current Clamp (400 A)</t>
  </si>
  <si>
    <t>i410</t>
  </si>
  <si>
    <t>AC/DC Current Clamp (400 A)</t>
  </si>
  <si>
    <t>i410 Kit</t>
  </si>
  <si>
    <t>AC/DC Current Clamp (400 A) with Soft Case</t>
  </si>
  <si>
    <t>i800</t>
  </si>
  <si>
    <t>AC Current Clamp (800 A)</t>
  </si>
  <si>
    <t>i1010</t>
  </si>
  <si>
    <t>AC/DC Current Clamp (1000 A)</t>
  </si>
  <si>
    <t>i1010 Kit</t>
  </si>
  <si>
    <t>AC/DC Current Clamp (1000 A) with Soft Case</t>
  </si>
  <si>
    <t>i1000s</t>
  </si>
  <si>
    <t>AC Current Clamp (1000 A)</t>
  </si>
  <si>
    <t>i2000 flex</t>
  </si>
  <si>
    <t>AC Flexible Current Clamp (2000 A)</t>
  </si>
  <si>
    <t>i3000s</t>
  </si>
  <si>
    <t>AC Current Clamp (3000 A)</t>
  </si>
  <si>
    <t>i3000s flex-24</t>
  </si>
  <si>
    <t>AC Flexible Current Clamp (3000 A), 610 mm</t>
  </si>
  <si>
    <t>i3000s flex-36</t>
  </si>
  <si>
    <t>AC Flexible Current Clamp (3000 A), 915 mm</t>
  </si>
  <si>
    <t>i3000 flex-4PK</t>
  </si>
  <si>
    <t>AC Flexible Current Clamp (3000 A), 4-pack</t>
  </si>
  <si>
    <t xml:space="preserve">i6000s flex-24 </t>
  </si>
  <si>
    <t>AC Current Clamp (6000 A)</t>
  </si>
  <si>
    <t>i6000s flex-36</t>
  </si>
  <si>
    <t>Temperature Accessories</t>
  </si>
  <si>
    <t>80AK-A</t>
  </si>
  <si>
    <t>Thermocouple Adapter</t>
  </si>
  <si>
    <t>80BK-A</t>
  </si>
  <si>
    <t>Integrated DMM Temperature Probe (Type K)</t>
  </si>
  <si>
    <t>80CJ-M</t>
  </si>
  <si>
    <t>Male Mini Connectors (Type J)</t>
  </si>
  <si>
    <t>80CK-M</t>
  </si>
  <si>
    <t>Male Mini Connectors (Type K)</t>
  </si>
  <si>
    <t>80PJ-1</t>
  </si>
  <si>
    <t>Bead Probe (Type J)</t>
  </si>
  <si>
    <t>80PJ-9</t>
  </si>
  <si>
    <t>General Purpose Probe (Type J)</t>
  </si>
  <si>
    <t>80PJ-EXT</t>
  </si>
  <si>
    <t>Extension Wire Kit (Type J)</t>
  </si>
  <si>
    <t>80PK-1</t>
  </si>
  <si>
    <t xml:space="preserve">Bead Probe (Type K) </t>
  </si>
  <si>
    <t>80PK-3A</t>
  </si>
  <si>
    <t>Surface Probe (Type K)</t>
  </si>
  <si>
    <t>80PK-8</t>
  </si>
  <si>
    <t>Pipe Clamp Temperature Probe (Type K)</t>
  </si>
  <si>
    <t>80PK-9</t>
  </si>
  <si>
    <t>General Purpose Probe (Type K)</t>
  </si>
  <si>
    <t>80PK-10</t>
  </si>
  <si>
    <t>80PK-11</t>
  </si>
  <si>
    <t>Velcro Temperature Probe</t>
  </si>
  <si>
    <t>80PK-18 Kit</t>
  </si>
  <si>
    <t>Pipe Clamp Temperature Probe Kit</t>
  </si>
  <si>
    <t>80PK-22</t>
  </si>
  <si>
    <t>SureGrip Immersion Probe</t>
  </si>
  <si>
    <t>80PK-24</t>
  </si>
  <si>
    <t>SureGrip Air Probe</t>
  </si>
  <si>
    <t>80PK-25</t>
  </si>
  <si>
    <t>SureGrip Piercing Probe</t>
  </si>
  <si>
    <t>80PK-26</t>
  </si>
  <si>
    <t>SureGrip General Purpose Probe</t>
  </si>
  <si>
    <t>80PK-27</t>
  </si>
  <si>
    <t>SureGrip Industrial Surface Probe</t>
  </si>
  <si>
    <t>80PK-EXT</t>
  </si>
  <si>
    <t>Extension Wire Kit (Type K)</t>
  </si>
  <si>
    <t>80PT-25</t>
  </si>
  <si>
    <t>80PT-EXT</t>
  </si>
  <si>
    <t>Extension Wire Kit (Type T)</t>
  </si>
  <si>
    <t>80T-150UA</t>
  </si>
  <si>
    <t>Universal Temperature Probe (for DMMs)</t>
  </si>
  <si>
    <t>80TK</t>
  </si>
  <si>
    <t>Thermocouple Module (Type K)</t>
  </si>
  <si>
    <t>Cases and Holsters</t>
  </si>
  <si>
    <t>C10</t>
  </si>
  <si>
    <t>Meter Holster</t>
  </si>
  <si>
    <t>C12A</t>
  </si>
  <si>
    <t>C20</t>
  </si>
  <si>
    <t>Hard Meter Case</t>
  </si>
  <si>
    <t>C23</t>
  </si>
  <si>
    <t>C33</t>
  </si>
  <si>
    <t>C35</t>
  </si>
  <si>
    <t>C43</t>
  </si>
  <si>
    <t>C75</t>
  </si>
  <si>
    <t>Soft Accessory Case</t>
  </si>
  <si>
    <t>C100</t>
  </si>
  <si>
    <t>Hard Meter and Accessory Case</t>
  </si>
  <si>
    <t>C101</t>
  </si>
  <si>
    <t>Hard Case</t>
  </si>
  <si>
    <t>C115</t>
  </si>
  <si>
    <t>C116</t>
  </si>
  <si>
    <t>C345</t>
  </si>
  <si>
    <t>Soft Case</t>
  </si>
  <si>
    <t>C510</t>
  </si>
  <si>
    <t>Leather Meter Case</t>
  </si>
  <si>
    <t>C520A</t>
  </si>
  <si>
    <t>Leather Tester Case</t>
  </si>
  <si>
    <t>C550</t>
  </si>
  <si>
    <t>Tool Bag</t>
  </si>
  <si>
    <t>C781</t>
  </si>
  <si>
    <t>C800</t>
  </si>
  <si>
    <t>C1600</t>
  </si>
  <si>
    <t>Meter and Accessory Case</t>
  </si>
  <si>
    <t>CXT80</t>
  </si>
  <si>
    <t>Rugged Pelican Hard Case</t>
  </si>
  <si>
    <t>CXT170</t>
  </si>
  <si>
    <t>CXT280</t>
  </si>
  <si>
    <t>H80M</t>
  </si>
  <si>
    <t xml:space="preserve">Holster + Magnetic Hanger </t>
  </si>
  <si>
    <t>Automotive Accessories</t>
  </si>
  <si>
    <t>BP880</t>
  </si>
  <si>
    <t>BNC to Female Double Stacking Banana Plug</t>
  </si>
  <si>
    <t>BP881</t>
  </si>
  <si>
    <t>BNC to Male Double Stacking Banana Plug</t>
  </si>
  <si>
    <t>PV350</t>
  </si>
  <si>
    <t>Pressure Vacuum Module</t>
  </si>
  <si>
    <t>RPM80</t>
  </si>
  <si>
    <t>Inductive Pick-up</t>
  </si>
  <si>
    <t>TL28A</t>
  </si>
  <si>
    <t>Automotive Test Lead Set</t>
  </si>
  <si>
    <t>TL82</t>
  </si>
  <si>
    <t>Automotive Pin and Socket Adapter Set</t>
  </si>
  <si>
    <t>TP40</t>
  </si>
  <si>
    <t>Automotive Back Probe Pins (5 pcs)  (4 mm)</t>
  </si>
  <si>
    <t>TP81</t>
  </si>
  <si>
    <t>Insulation Piercing Clip Set (4 mm)</t>
  </si>
  <si>
    <t>TP82</t>
  </si>
  <si>
    <t>Insulation Piercing Clip Set (2 mm)</t>
  </si>
  <si>
    <t>TP88</t>
  </si>
  <si>
    <t>Rigid Back Probe Pin Set</t>
  </si>
  <si>
    <t>Other Accessories</t>
  </si>
  <si>
    <t>80K-6</t>
  </si>
  <si>
    <t>High Voltage Probe</t>
  </si>
  <si>
    <t>80K-40</t>
  </si>
  <si>
    <t>BP189</t>
  </si>
  <si>
    <t>High Capacity Battery Enclosure (Fluke 189)</t>
  </si>
  <si>
    <t>FOM</t>
  </si>
  <si>
    <t>Fiber Optic Meter</t>
  </si>
  <si>
    <t>FOS-850</t>
  </si>
  <si>
    <t>Fiber Optic Light Source</t>
  </si>
  <si>
    <t>FOS-850/1300</t>
  </si>
  <si>
    <t>TPAK</t>
  </si>
  <si>
    <t>ToolPak, Meter Hanging Kit</t>
  </si>
  <si>
    <t>L200</t>
  </si>
  <si>
    <t>Probe Light</t>
  </si>
  <si>
    <t>L205</t>
  </si>
  <si>
    <t>Mini Hat Light</t>
  </si>
  <si>
    <t>L206</t>
  </si>
  <si>
    <t>Deluxe Hat Light</t>
  </si>
  <si>
    <t>L210</t>
  </si>
  <si>
    <t>Probe light and probe extender</t>
  </si>
  <si>
    <t>L215</t>
  </si>
  <si>
    <t>SureGrip kit with probe light and probe extender</t>
  </si>
  <si>
    <t>MC6</t>
  </si>
  <si>
    <t>MeterCleaner Wipes, 6-pack</t>
  </si>
  <si>
    <t>MC50</t>
  </si>
  <si>
    <t>MeterCleaner Wipes, 50-pack</t>
  </si>
  <si>
    <t>SV225</t>
  </si>
  <si>
    <t>Stray Voltage Adapter</t>
  </si>
  <si>
    <t>Software</t>
  </si>
  <si>
    <t>FlukeView Software</t>
  </si>
  <si>
    <t>Fuses</t>
  </si>
  <si>
    <t>943121</t>
  </si>
  <si>
    <t xml:space="preserve">Fuse, A:440mA (F), V:1000V, IR:10kA, 10.3x34.9 mm </t>
  </si>
  <si>
    <t>803293</t>
  </si>
  <si>
    <t>Fuse, A:11A (F), V:1000V, IR:20kA, 10.3x38.1 mm</t>
  </si>
  <si>
    <t>892583</t>
  </si>
  <si>
    <t>Fuse, A:15A (F), V:600V, IR:100kA, 10.3x38.1 mm</t>
  </si>
  <si>
    <t>830828</t>
  </si>
  <si>
    <t>Fuse, A:1A (F), V:600V, IR:10kA, 10.3x34.9 mm</t>
  </si>
  <si>
    <t>2279339</t>
  </si>
  <si>
    <t>Fuse, A:315mA (f), V:1000V, IR:10kA, 6.35x32 mm</t>
  </si>
  <si>
    <t>740670</t>
  </si>
  <si>
    <t>Fuse, A:630mA (F), V:250V, IR:1500A, 5x20 mm</t>
  </si>
  <si>
    <t>659059</t>
  </si>
  <si>
    <t>Input Receptable Assembly (Fluke-89/-180-Series/-789)</t>
  </si>
  <si>
    <t xml:space="preserve">454084, РФ, г. Челябинск, ул. Болейко, д.4А,  оф. 41
Тел.:/факс: (351) 264-20-68, 217-89-79, 218-13-40, 236-49-26.
Е-mail: techno-kom@inbox.ru; info@techno-kom.ru,     Сайт: www.iktk.ru    www.techno-kom.ru
</t>
  </si>
  <si>
    <t>FLIR B660 12°</t>
  </si>
  <si>
    <t>FLIR B660 24°</t>
  </si>
  <si>
    <t>FLIR B660 45°</t>
  </si>
  <si>
    <t>FLIR B620 24°</t>
  </si>
  <si>
    <t>FLIR B620 45º</t>
  </si>
  <si>
    <t>FLIR T620bx 15° (incl. Wi-Fi)</t>
  </si>
  <si>
    <t>FLIR T620bx 25° (incl. Wi-Fi)</t>
  </si>
  <si>
    <t>FLIR T620bx 45° (incl. Wi-Fi)</t>
  </si>
  <si>
    <t>FLIR T640bx 15° (incl. Wi-Fi)</t>
  </si>
  <si>
    <t>FLIR T640bx 25° (incl. Wi-Fi)</t>
  </si>
  <si>
    <t>FLIR T640bx 45° (incl. Wi-Fi)</t>
  </si>
  <si>
    <t>FLIR i3</t>
  </si>
  <si>
    <t>Цена с НДС, $ Склад г.Челябинск</t>
  </si>
  <si>
    <t>Штрихкод/ Номенклатура/ Ед. измерения</t>
  </si>
  <si>
    <t xml:space="preserve">    Аксессуары </t>
  </si>
  <si>
    <t xml:space="preserve">        Аккумулятор и з/у для нивелира лазерного Geo-Fennel FL 240HV или FLG 240HV-Green</t>
  </si>
  <si>
    <t xml:space="preserve">        Блок питания для лазерных нивелиров Geo-Fennel</t>
  </si>
  <si>
    <t xml:space="preserve">        Винт-удлинитель 5/8 для построителей</t>
  </si>
  <si>
    <t xml:space="preserve">        Дисплей для установки в кабине Geo-Fennel FRP 707 для приемников FMR-706-M/C (Приемник, кабель для подключения к дисплею)</t>
  </si>
  <si>
    <t xml:space="preserve">        Зарядное устройство и аккумулятор LS 515 в комплекте для нивелира лазерного Geo-Fennel-Ecoline EL515 (ЗУ - 1 шт, аккумулятор - 2 шт.)</t>
  </si>
  <si>
    <t xml:space="preserve">        Крепление лазерных нивелиров к стене и потолку с микролифтом WH1 (крепление, чехол)</t>
  </si>
  <si>
    <t xml:space="preserve">        Крепление лазерных нивелиров настенно-потолочное Geo-Fennel WH2</t>
  </si>
  <si>
    <t xml:space="preserve">        Крепление на штатив с резьбой 5/8" наклонное от 0-90 град. для лазерных нивелиров Geo-Fennel Grade Mount с адаптером для уровня электронного S-Digit mini</t>
  </si>
  <si>
    <t xml:space="preserve">        Крепление на штатив с резьбой 5/8" наклонное от 0-90 град. для лазерных нивелиров Geo-Fennel Grade Mount</t>
  </si>
  <si>
    <t xml:space="preserve">        Крепление настенное Stabila NK 100</t>
  </si>
  <si>
    <t xml:space="preserve">        Крепление настенное уголок с винтом 5/8 Stabila NKL</t>
  </si>
  <si>
    <t xml:space="preserve">        Мишень зеленая с встроенным магнитом Geo-Fennel LS 307</t>
  </si>
  <si>
    <t xml:space="preserve">        Мишень красная для установки на складной деревянный метр Stabila ZP-M </t>
  </si>
  <si>
    <t xml:space="preserve">        Мишень красная с встроенным магнитом Geo-Fennel LS 307</t>
  </si>
  <si>
    <t xml:space="preserve">        Ножки-подставка пластиковые с регулировочным винтом для 70 LJ Stabila JS</t>
  </si>
  <si>
    <t xml:space="preserve">        Очки лазерные ADA</t>
  </si>
  <si>
    <t xml:space="preserve">        Очки лазерные Stabila LB</t>
  </si>
  <si>
    <t xml:space="preserve">        Очки лазерные зеленые</t>
  </si>
  <si>
    <t xml:space="preserve">        Переходник на геодезический штатив с резьбой 5/8" на резьбу 1/4" Stabila AS</t>
  </si>
  <si>
    <t xml:space="preserve">        Переходник на фотоштатив с резьбой 1/4" на резьбу 5/8" Stabila AP (Пластина, переходник-гайка с внутренней резьбой 1/4 дюйма и внешней 5/8 дюйма)</t>
  </si>
  <si>
    <t xml:space="preserve">        Переходник пластиковый (5814) с резьбой 5/8" на резьбу 1/4" </t>
  </si>
  <si>
    <t xml:space="preserve">        Переходник-гайка с внутренней резьбой 1/4 дюйма и внешней 5/8 дюйма Stabila GA</t>
  </si>
  <si>
    <t xml:space="preserve">        Планшет геодезический Geo-Fennel деревянный</t>
  </si>
  <si>
    <t xml:space="preserve">        Планшет геодезический Geo-Fennel пластиковый</t>
  </si>
  <si>
    <t xml:space="preserve">        Пластина отражающая визирная большая Leica А4</t>
  </si>
  <si>
    <t xml:space="preserve">        Пластина отражающая визирная маленькая Leica С6</t>
  </si>
  <si>
    <t xml:space="preserve">        Приемник для строительной техники к ротационному лазерному нивелиру с красным лазазерным лучем Geo-Fennel FMR-600 Laser reseiver</t>
  </si>
  <si>
    <t xml:space="preserve">        Приемник для строительной техники к ротационному лазерному нивелиру с красным лазазерным лучем Geo-Fennel SET FMR-700-М</t>
  </si>
  <si>
    <t xml:space="preserve">        Приемник для строительной техники к ротационному лазерному нивелиру с красным лазазерным лучем Geo-Fennel SET FMR-700-С</t>
  </si>
  <si>
    <t xml:space="preserve">        Приемник луча лазерных нивелиров (LAR 200, LAR 250, LAR 100, LAPR 100, LMR) Stabila REC 300 (приемник, кронштейн крепления на рейку)</t>
  </si>
  <si>
    <t xml:space="preserve">        Приемник луча лазерных нивелиров (LAR100 и LAPR) Stabila REC (приемник, кронштейн крепления на рейку)</t>
  </si>
  <si>
    <t xml:space="preserve">        Приемник луча лазерных нивелиров (LAR200) Stabila REC 200 (приемник, кронштейн крепления на рейку)</t>
  </si>
  <si>
    <t xml:space="preserve">        Приемник луча лазерных нивелиров (LМR) Stabila LМR </t>
  </si>
  <si>
    <t xml:space="preserve">        Приемник луча лазерных нивелиров AGATEC RCR500 с функциями пульта Д/У</t>
  </si>
  <si>
    <t xml:space="preserve">        Приемник луча лазерных нивелиров AGATEC SmartRod встроенный в нивелирную рейку</t>
  </si>
  <si>
    <t xml:space="preserve">        Приемник луча лазерных нивелиров AGATEC SR200 </t>
  </si>
  <si>
    <t xml:space="preserve">        Приемник луча лазерных нивелиров Geo-Fennel FR45 (приемник, батарея, кронштейн крепления на рейку)</t>
  </si>
  <si>
    <t xml:space="preserve">        Приемник луча лазерных нивелиров GeoAllen FJP10 (приемник, батарея, кронштейн крепления на рейку)</t>
  </si>
  <si>
    <t xml:space="preserve">        Приемник луча лазерных нивелиров GeoAllen TC16 (приемник, батарея, кронштейн крепления на рейку)</t>
  </si>
  <si>
    <t xml:space="preserve">        Приемник луча лазерных нивелиров Robotoolz RT-A 1655</t>
  </si>
  <si>
    <t xml:space="preserve">        Приемник луча лазерных нивелиров Geo-Fennel комбинированный FR10 (для FL1000)</t>
  </si>
  <si>
    <t xml:space="preserve">        Приемник луча лазерных нивелиров для строительной техники AGATEC MR240 на магнитах (приемник, батареи, кейс)</t>
  </si>
  <si>
    <t xml:space="preserve">        Приемник луча лазерных нивелиров для строительной техники AGATEC MR360R на магнитах (приемник с аккумулятором и магнитным креплением, зарядное устройство, дисплей в кабину, кейс)</t>
  </si>
  <si>
    <t xml:space="preserve">        Приемник луча лазерных нивелиров для строительной техники AGATEC MR360RA на зажимах (приемник с аккумулятором и зажимным креплением, зарядное устройство, дисплей в кабину, кейс)</t>
  </si>
  <si>
    <t xml:space="preserve">        Приемник луча лазерных нивелиров для строительной техники Geo-Fennel FMR-706-C на зажимах (приемник с аккумулятором и зажимным креплением, зарядное устройство, кабель питания 12/24В, кейс)</t>
  </si>
  <si>
    <t xml:space="preserve">        Приемник луча лазерных нивелиров для строительной техники Geo-Fennel FMR-706-M на магнитах (приемник с аккумулятором и магнитным креплением, зарядное устройство, кабель питания 12/24В, кейс)</t>
  </si>
  <si>
    <t xml:space="preserve">        Приемник луча лазерных нивелиров с зеленым лучом Geo-Fennel FRG45</t>
  </si>
  <si>
    <t xml:space="preserve">        Приемник луча лазерных нивелиров с красным лазерным лучом с мм индикацией Geo-Fennel FR66-ММ</t>
  </si>
  <si>
    <t xml:space="preserve">        Приемник луча лазерных нивелиров с красным лазерным лучом Geo-Fennel-Ecoline ELR 701</t>
  </si>
  <si>
    <t xml:space="preserve">        Приемник луча построителей плоскости (LA-2PL) Stabila REC 210 (приемник, кронштейн крепления на рейку)</t>
  </si>
  <si>
    <t xml:space="preserve">        Приемник луча построителей плоскости ADA LR-50 (приемник, батарея, кронштейн крепления на рейку)</t>
  </si>
  <si>
    <t xml:space="preserve">        Приемник луча построителей плоскости Geo-Fennel FR55 (приемник, батарея, кронштейн крепления на рейку)</t>
  </si>
  <si>
    <t xml:space="preserve">        Приемник луча построителей плоскости Geo-Fennel FR55М (приемник, батарея, кронштейн крепления на рейку)</t>
  </si>
  <si>
    <t xml:space="preserve">        Приемник луча построителей плоскости GeoAllen GR-50 (приемник, батарея, кронштейн крепления на рейку)</t>
  </si>
  <si>
    <t xml:space="preserve">        Призма к нивелирам LA-P+L/LAX100 1 луч под углом 90 и 1 прямой луч Stabila SSP</t>
  </si>
  <si>
    <t xml:space="preserve">        Призма к нивелиру LU 1 луч под 90 градусов к лучу Stabila UP-LU</t>
  </si>
  <si>
    <t xml:space="preserve">        Призма к уровням 70L/80L/86L 1 луч под 90 градусов к лучу Stabila UP</t>
  </si>
  <si>
    <t xml:space="preserve">        Призма к уровням 70L/80L/86L 1 луч под углом 90 и 1 прямой луч Stabila SP</t>
  </si>
  <si>
    <t xml:space="preserve">        Пульт Д/У для нивелира лазерного LAR 100 STABILA Remote LAR 100</t>
  </si>
  <si>
    <t xml:space="preserve">        Пульт Д/У для нивелиров RT-7690-2/2XP Robotoolz RT-A1690 </t>
  </si>
  <si>
    <t xml:space="preserve">        Пульт Д/У для нивелиров А510S, LT300, A710S AGATEC TL25 </t>
  </si>
  <si>
    <t xml:space="preserve">        Пульт Д/У для нивелиров М10 AGATEC TL15</t>
  </si>
  <si>
    <t xml:space="preserve">        Скоба для крепления на штативе Stabila SB</t>
  </si>
  <si>
    <t xml:space="preserve">        Трегер с хомутом для уровней лазерных 70L Stabila NU 70 L</t>
  </si>
  <si>
    <t xml:space="preserve">        Трегер с центральным штоком для уровней лазерных 70LM Stabila NU 70 LM</t>
  </si>
  <si>
    <t xml:space="preserve">        Трегер с центральным штоком для уровней лазерных 80LM Stabila NU 80 LM</t>
  </si>
  <si>
    <t xml:space="preserve">        Чехол к уровню Stabila 107 см</t>
  </si>
  <si>
    <t xml:space="preserve">        Чехол к уровню Stabila 127 см</t>
  </si>
  <si>
    <t xml:space="preserve">        Чехол к уровню Stabila 207 см</t>
  </si>
  <si>
    <t xml:space="preserve">        Чехол к уровню Stabila 251 см</t>
  </si>
  <si>
    <t xml:space="preserve">        Чехол к уровню Stabila 80 см</t>
  </si>
  <si>
    <t xml:space="preserve">        Чехол к уровню Stabila 87 см</t>
  </si>
  <si>
    <t xml:space="preserve">    Анемометры</t>
  </si>
  <si>
    <t xml:space="preserve">        Термометр-анемометр бесконтактный Geo-Fennel FTA 1</t>
  </si>
  <si>
    <t xml:space="preserve">    Вехи мерные (измерительные)</t>
  </si>
  <si>
    <t xml:space="preserve">        Веха мерная Geo-Fennel Rule EasyFix (5 м)</t>
  </si>
  <si>
    <t xml:space="preserve">        Веха мерная для лазерных приемников Laser Easy Fix (5м)</t>
  </si>
  <si>
    <t xml:space="preserve">        Веха мерная Stabila ATM 3 м</t>
  </si>
  <si>
    <t xml:space="preserve">        Веха мерная Stabila ATM 4 м</t>
  </si>
  <si>
    <t xml:space="preserve">        Веха мерная Stabila ATM 5 м</t>
  </si>
  <si>
    <t xml:space="preserve">        Чехол к вехе мерной ATM 300 Stabila SH 3</t>
  </si>
  <si>
    <t xml:space="preserve">        Чехол к вехе мерной ATM 400 Stabila SH 4</t>
  </si>
  <si>
    <t xml:space="preserve">    Видеоэндоскопы</t>
  </si>
  <si>
    <t xml:space="preserve">        Видеоскопы ADA</t>
  </si>
  <si>
    <t xml:space="preserve">            Видеоскоп ADA ZVE 050 </t>
  </si>
  <si>
    <t xml:space="preserve">            Видеоскоп ADA ZVE 150 SD</t>
  </si>
  <si>
    <t xml:space="preserve">    Видеоэндоскопы Geo-Fennel</t>
  </si>
  <si>
    <t xml:space="preserve">            Видеоэндоскоп Geo-Fennel FVE 100</t>
  </si>
  <si>
    <t xml:space="preserve">            Видеоэндоскоп Geo-Fennel FVE 150</t>
  </si>
  <si>
    <t xml:space="preserve">    Дальномеры лазерные</t>
  </si>
  <si>
    <t xml:space="preserve">        Дальномер лазерный ADA Metrix 60</t>
  </si>
  <si>
    <t xml:space="preserve">        Дальномер лазерный AGATEC Agatape</t>
  </si>
  <si>
    <t xml:space="preserve">        Дальномер лазерный AGATEC Agatape с калибровкой</t>
  </si>
  <si>
    <t xml:space="preserve">        Дальномер лазерный Bosch DLE 40 </t>
  </si>
  <si>
    <t xml:space="preserve">        Дальномер лазерный Bosch DLE 70 </t>
  </si>
  <si>
    <t>Дальномер лазерный Bosch DLE 70 в комплекте с алюминиевым штативом BS 150</t>
  </si>
  <si>
    <t xml:space="preserve">        Дальномер лазерный Bosch GLM 150 </t>
  </si>
  <si>
    <t xml:space="preserve">        Дальномер лазерный Bosch GLM 250 VF </t>
  </si>
  <si>
    <t xml:space="preserve">        Дальномер лазерный Geo-Fennel Ecoline EcoDIST Plus (дальномер, батарея, чехол)</t>
  </si>
  <si>
    <t xml:space="preserve">        Дальномер лазерный Leica Disto D2 (дальномер, батарея, кобура, ремешок)</t>
  </si>
  <si>
    <t xml:space="preserve">        Дальномер лазерный Leica Disto D2 с поверкой (дальномер, батарея, кобура, ремешок, свидетельство поверки)</t>
  </si>
  <si>
    <t xml:space="preserve">        Дальномер лазерный Leica Disto D3A (дальномер, батарея, кобура, ремешок, отражающая пластина)</t>
  </si>
  <si>
    <t xml:space="preserve">        Дальномер лазерный Leica Disto D3A BT</t>
  </si>
  <si>
    <t xml:space="preserve">        Дальномер лазерный Leica Disto D3A  с поверкой (дальномер, батарея, кобура, ремешок, отражающая пластина, свидетельство поверки)</t>
  </si>
  <si>
    <t xml:space="preserve">        Дальномер лазерный Leica Disto D5 (дальномер, батарея, кобура, ремешок)</t>
  </si>
  <si>
    <t xml:space="preserve">        Дальномер лазерный Leica Disto D5 с поверкой (дальномер, батарея, кобура, ремешок, свидетельство о поверке)</t>
  </si>
  <si>
    <t xml:space="preserve">        Дальномер лазерный Leica Disto D8</t>
  </si>
  <si>
    <t xml:space="preserve">        Дальномер лазерный Leica Disto D8 с поверкой</t>
  </si>
  <si>
    <t xml:space="preserve">        Дальномер лазерный Leica Disto DXT</t>
  </si>
  <si>
    <t xml:space="preserve">        Дальномер лазерный Stabila LD 300</t>
  </si>
  <si>
    <t xml:space="preserve">        Дальномер лазерный Stabila LD 400</t>
  </si>
  <si>
    <t xml:space="preserve">        Дальномер лазерный Stabila LD 500</t>
  </si>
  <si>
    <t xml:space="preserve">        Дальномер лазерный X-Line SNIPER 40</t>
  </si>
  <si>
    <t xml:space="preserve">    Дальномеры лазерные DIMETIX</t>
  </si>
  <si>
    <t xml:space="preserve">        Видоискатель DIMETIX для DLS-B(H) (прицел для наведения на удаленные цели)</t>
  </si>
  <si>
    <t xml:space="preserve">        Дальномер лазерный DIMETIX DLS-С15 (0,05 - 150m/ +/-1,5mm)</t>
  </si>
  <si>
    <t xml:space="preserve">        Дальномер лазерный DIMETIX DLS-С30 (0,05 - 150m/ +/-3mm)</t>
  </si>
  <si>
    <t xml:space="preserve">        Дальномер лазерный DIMETIX DLS-СН15 (0,05 - 150m/ +/-1,5mm / подогрев корпуса)</t>
  </si>
  <si>
    <t xml:space="preserve">        Дальномер лазерный DIMETIX DLS-СН30 (0,05 - 150m/ +/-3mm / подогрев корпуса)</t>
  </si>
  <si>
    <t xml:space="preserve">        Дальномер лазерный DIMETIX EDS-С30 (0,05 - 30 м, +/- 3 мм)</t>
  </si>
  <si>
    <t xml:space="preserve">        Заглушка DIMETIX IP65 для D-Sub разъема</t>
  </si>
  <si>
    <t xml:space="preserve">        Заглушка DIMETIX IP65 с выходом IP65 под 90град с D-Sub разъемом. Диаметр кабеля макс 5мм</t>
  </si>
  <si>
    <t xml:space="preserve">        Конвертер DIMETIX на DIMS Profibus интерфейс для установки на DIN рейку 35 мм</t>
  </si>
  <si>
    <t xml:space="preserve">        Кабель DIMETIX AO/DO (аналоговый выход для автоматического режима), 3м, 15pin разъем IP65 </t>
  </si>
  <si>
    <t xml:space="preserve">        Кабель интерфейсный DIMETIX с выводом на блок питания RS232, 3м, 15pin разъем IP65 к DLS, 9pin разъем к ПК</t>
  </si>
  <si>
    <t xml:space="preserve">        Кабель интерфейсный DIMETIX для EDS-C 30 с выводом на блок питания RS-232, 3м, М12 коннектор с 5 контактами защищенные по IP65 и коннектор D-Sub с 9 контактами</t>
  </si>
  <si>
    <t xml:space="preserve">        Кабель DIMETIX RS422 с питанием до распределительного блока, 3м, 15pin разъем IP65 </t>
  </si>
  <si>
    <t xml:space="preserve">        Кабель DIMETIX RS422, длина под заказ, только в комплекте с разъемом для кабеля RS422 с питанием до распределительного блока, 15 pin разъем IP65</t>
  </si>
  <si>
    <t xml:space="preserve">        Кабель интерфейсный DIMETIX для EDS-C 30 с выводом на блок питания , 5м, М12 коннектор с 5 контактами защищенные по IP65 и открытые концы проводов с дроугой стороны</t>
  </si>
  <si>
    <t xml:space="preserve">        Кожух DIMETIX IP65 для 15pin D-Sub с D-Sub разъемом, диаметр кабеля 6-10мм</t>
  </si>
  <si>
    <t xml:space="preserve">        Комплект аксессуаров базовый для DIMETIX (ПО, кабель, блок питания 220В-12В)</t>
  </si>
  <si>
    <t xml:space="preserve">        Комплект аксессуаров базовый для DIMETIX (ПО, кабель, блок питания 220В-24В)</t>
  </si>
  <si>
    <t xml:space="preserve">        Комплект аксессуаров базовый для DIMETIX EDS-C 30 (ПО, кабель RS-232, блок питания 24V DC +/-10%, инструкция)</t>
  </si>
  <si>
    <t xml:space="preserve">        Крепление для установки DIMETIX для EDS-C регулируемое</t>
  </si>
  <si>
    <t xml:space="preserve">        Крепление поворотное DIMETIX для установки дальномера DLS</t>
  </si>
  <si>
    <t xml:space="preserve">        Очки лазерные  DIMETIX</t>
  </si>
  <si>
    <t xml:space="preserve">        Переходник DIMETIX с RS232 на RS422</t>
  </si>
  <si>
    <t xml:space="preserve">        Пластина отражательная DIMETIX 210х297mm, материал: алюминий</t>
  </si>
  <si>
    <t xml:space="preserve">        Разъем для кабеля DIMETIX RS422 с питанием до распределительного блока, 15 pin разъем IP65 только в комплекте с кабелем RS422, длина под заказ</t>
  </si>
  <si>
    <t xml:space="preserve">        Фильтр ферритовый DIMETIX 10мм</t>
  </si>
  <si>
    <t xml:space="preserve">        Фильтр ферритовый DIMETIX 13мм</t>
  </si>
  <si>
    <t xml:space="preserve">        Фильтр ферритовый DIMETIX 6,5мм</t>
  </si>
  <si>
    <t xml:space="preserve">    Толщиномер покрытий</t>
  </si>
  <si>
    <t xml:space="preserve">        Толщиномер лакокрасочных покрытий универсальный ADA ZCТ 777</t>
  </si>
  <si>
    <t xml:space="preserve">    Детекторы проводки, металла, течи</t>
  </si>
  <si>
    <t xml:space="preserve">        Детектор напряжения АС бесконтактный ADA ZAC 1000</t>
  </si>
  <si>
    <t xml:space="preserve">        Детектор металла Metland/Geo-Fennel Multi-Detector 3-in-1</t>
  </si>
  <si>
    <t xml:space="preserve">        Детектор металла Zircon MetalliScanner m40</t>
  </si>
  <si>
    <t xml:space="preserve">        Детектор металла Zircon Multi Scanner Pro SL</t>
  </si>
  <si>
    <t xml:space="preserve">        Детектор металла Zircon MultiScanner i500 OneStep </t>
  </si>
  <si>
    <t xml:space="preserve">        Детектор металла Zircon MultiScanner i520 OneStep </t>
  </si>
  <si>
    <t xml:space="preserve">        Детектор металла Zircon MultiScanner i700 </t>
  </si>
  <si>
    <t xml:space="preserve">        Детектор металла Zircon StudSensor i65 OneStep (Прибор с LCD дисплеем и лазерным лучом)</t>
  </si>
  <si>
    <t xml:space="preserve">        Детектор металла Zircon StudSensor Pro LCD</t>
  </si>
  <si>
    <t xml:space="preserve">        Детектор металла Zircon МТ6</t>
  </si>
  <si>
    <t xml:space="preserve">        Детектор металла проводки дерева Bosch DMF 10  ZOOM</t>
  </si>
  <si>
    <t xml:space="preserve">        Детектор металла проводки дерева Bosch GMS 120 PROF</t>
  </si>
  <si>
    <t xml:space="preserve">        Детектор течи Zircon Water Detector</t>
  </si>
  <si>
    <t xml:space="preserve">    Измерители влажности</t>
  </si>
  <si>
    <t xml:space="preserve">        Измеритель влажности Tecnix 590 (измеритель, чехол, батарея)</t>
  </si>
  <si>
    <t xml:space="preserve">        Измеритель влажности древесины контактный Metland MD-2G (измеритель, чехол, батарея)</t>
  </si>
  <si>
    <t xml:space="preserve">        Измеритель влажности и температуры бесконтактный Geo-Fennel FHT 100 (измеритель, чехол, батарея)</t>
  </si>
  <si>
    <t xml:space="preserve">        Измеритель влажности и температуры бесконтактный Geo-Fennel FHT 60 (измеритель, чехол, батарея)</t>
  </si>
  <si>
    <t xml:space="preserve">            Измеритель влажности контактный Geo-Fennel FFM100</t>
  </si>
  <si>
    <t xml:space="preserve">            Измеритель влажности контактный Geo-Fennel FHM10</t>
  </si>
  <si>
    <t xml:space="preserve">            Измеритель влажности древесины ADA ZFM 100 (сферический датчик, не проникающий)</t>
  </si>
  <si>
    <t xml:space="preserve">            Измеритель влажности древесины контактный ADA ZHM 125 В</t>
  </si>
  <si>
    <t xml:space="preserve">            Измеритель влажности и температуры бесконтактный ADA ZHT 100</t>
  </si>
  <si>
    <t xml:space="preserve">            Измеритель влажности и температуры бесконтактный ADA ZHT 60</t>
  </si>
  <si>
    <t xml:space="preserve">    Измерители прочности бетона ADA</t>
  </si>
  <si>
    <t xml:space="preserve">        Измеритель прочности бетона ADA Schmidt Hammer 225</t>
  </si>
  <si>
    <t xml:space="preserve">        Измеритель прочности бетона ADA Schmidt Hammer 225 с калибровкой</t>
  </si>
  <si>
    <t xml:space="preserve">    Измерители уровня шума</t>
  </si>
  <si>
    <t xml:space="preserve">        Измерители уровня шума ADA</t>
  </si>
  <si>
    <t xml:space="preserve">            Измеритель уровня шума ADA ZSM 130</t>
  </si>
  <si>
    <t xml:space="preserve">            Измеритель уровня шума ADA ZSM 130+</t>
  </si>
  <si>
    <t xml:space="preserve">    Измерители уровня шума Geo-Fennel</t>
  </si>
  <si>
    <t xml:space="preserve">            Измеритель уровня шума Geo-Fennel FMМ 5</t>
  </si>
  <si>
    <t xml:space="preserve">        Измеритель уровня шума Geo-Fennel FSM 130 (измеритель, чехол, батарея)</t>
  </si>
  <si>
    <t xml:space="preserve">        Измеритель уровня шума Geo-Fennel FSM 130+ (измеритель, чехол, батарея)</t>
  </si>
  <si>
    <t xml:space="preserve">    Инструмент ручной</t>
  </si>
  <si>
    <t xml:space="preserve">        Инструмент ручной аккумуляторный Metland</t>
  </si>
  <si>
    <t xml:space="preserve">            Гайковерт ударный Metland MP14/200 (гайковерт с аккумулятором, дополнительный аккумулятор, зарядное устройство)</t>
  </si>
  <si>
    <t xml:space="preserve">            Дрель-шуруповерт Metland MP14/100 (дрель с аккумулятором, дополнительный аккумулятор, зарядное устройство)</t>
  </si>
  <si>
    <t xml:space="preserve">            Дрель-шуруповерт ударная Metland MP18/000 (дрель с аккумулятором, дополнительный аккумулятор, зарядное устройство)</t>
  </si>
  <si>
    <t xml:space="preserve">        Инструмент ручной проводной Metland</t>
  </si>
  <si>
    <t xml:space="preserve">            Машина шлифовальная угловая Metland M-WS 2300-230</t>
  </si>
  <si>
    <t xml:space="preserve">            Машина шлифовальная угловая Metland M-WS 960-125</t>
  </si>
  <si>
    <t xml:space="preserve">            Миксер Metland Universal Mixer MP-Mix 1000</t>
  </si>
  <si>
    <t xml:space="preserve">            Миксер Metland Universal Mixer MP-Mix 1700</t>
  </si>
  <si>
    <t xml:space="preserve">    Колеса измерительные</t>
  </si>
  <si>
    <t xml:space="preserve">        Колесо измерительное ADA Wheel 100 </t>
  </si>
  <si>
    <t xml:space="preserve">        Колесо измерительное ADA Wheel 100L</t>
  </si>
  <si>
    <t xml:space="preserve">        Колесо измерительное ADA Wheel 25</t>
  </si>
  <si>
    <t xml:space="preserve">        Колесо измерительное ADA Wheel 50 </t>
  </si>
  <si>
    <t xml:space="preserve">        Колесо измерительное Geo-Fennel  М 10 S</t>
  </si>
  <si>
    <t xml:space="preserve">        Колесо измерительное Geo-Fennel  М 20</t>
  </si>
  <si>
    <t xml:space="preserve">        Колесо измерительное Geo-Fennel М 10</t>
  </si>
  <si>
    <t xml:space="preserve">        Колесо измерительное GeoAllen CLL-300</t>
  </si>
  <si>
    <t xml:space="preserve">        Колесо измерительное электронное Geo-Fennel ME 100</t>
  </si>
  <si>
    <t xml:space="preserve">        Сумка мягкая для измерительных колес Geo-Fennel </t>
  </si>
  <si>
    <t xml:space="preserve">        Сумка мягкая для измерительных колес МЕ100 Geo-Fennel </t>
  </si>
  <si>
    <t xml:space="preserve">        Футляр для колеса М20 Geo-Fennel </t>
  </si>
  <si>
    <t xml:space="preserve">    Курвиметры</t>
  </si>
  <si>
    <t xml:space="preserve">        Интерфейс компьютерный для курвиметра Scale Master Pro XE</t>
  </si>
  <si>
    <t xml:space="preserve">        Курвиметр электронный Scal Master Pro XE</t>
  </si>
  <si>
    <t xml:space="preserve">    Маркеры и мишени Rothbucher Systeme</t>
  </si>
  <si>
    <t xml:space="preserve">        4/4 Делимые маркеры места установки вехи Rothbucher Systeme, мин партия 50 шт.</t>
  </si>
  <si>
    <t xml:space="preserve">            4/4 Делимый маркер места установки вехи без надписей Rothbucher Systeme RSKM10, цвет белый</t>
  </si>
  <si>
    <t xml:space="preserve">            4/4 Делимый маркер места установки вехи с надписью "Grenzpunkt" (Базовая точка) Rothbucher Systeme RSKM20, цвет белый</t>
  </si>
  <si>
    <t xml:space="preserve">            4/4 Делимый маркер места установки вехи с надписью "Messpunkt" (Измеряемая точка) Rothbucher Systeme RSKM30, цвет белый</t>
  </si>
  <si>
    <t xml:space="preserve">        Адаптеры с умными угловыми мишенями Rothbucher Systeme</t>
  </si>
  <si>
    <t xml:space="preserve">        Мишени для больших расстояний Rothbucher Systeme, мин партия 10 шт.</t>
  </si>
  <si>
    <t xml:space="preserve">            Пластина алюминиевая Rothbucher Systeme RSALU22 260х260мм с пленочным отражателем 220х220 мм </t>
  </si>
  <si>
    <t xml:space="preserve">        Мишени для лазерных сканнеров Rothbucher Systeme, мин партия 50 шт.</t>
  </si>
  <si>
    <t xml:space="preserve">            Мишень для лазерного сканнера Rothbucher Systeme RSL300, синтетика</t>
  </si>
  <si>
    <t xml:space="preserve">        Монтажный клей Rothbucher Systeme, мин партия 12 шт.</t>
  </si>
  <si>
    <t xml:space="preserve">            Клей монтажный Rothbucher Systeme RAMK-Fix</t>
  </si>
  <si>
    <t xml:space="preserve">        Пленочные отражатели Rothbucher Systeme, мин пратия 100 шт.</t>
  </si>
  <si>
    <t xml:space="preserve">            Отражатель пленочный Rothbucher Systeme RSZ2, 20 x 20 мм</t>
  </si>
  <si>
    <t xml:space="preserve">            Отражатель пленочный Rothbucher Systeme RSZ3, 30 x 30 мм</t>
  </si>
  <si>
    <t xml:space="preserve">            Отражатель пленочный Rothbucher Systeme RSZ4, 40 x 40 мм</t>
  </si>
  <si>
    <t xml:space="preserve">            Отражатель пленочный Rothbucher Systeme RSZ6, 60 x 60 мм</t>
  </si>
  <si>
    <t xml:space="preserve">        Умные маркеры Rothbucher Systeme, мин партия 200 шт.</t>
  </si>
  <si>
    <t xml:space="preserve">            Маркер базовой линии Rothbucher Systeme RS10, цвет белый</t>
  </si>
  <si>
    <t xml:space="preserve">            Маркер базовой линии Rothbucher Systeme RS10, цвет красный</t>
  </si>
  <si>
    <t xml:space="preserve">            Маркер базовой линии Rothbucher Systeme RS20, цвет белый</t>
  </si>
  <si>
    <t xml:space="preserve">            Маркер базовой линии Rothbucher Systeme RS20, цвет красный</t>
  </si>
  <si>
    <t xml:space="preserve">            Маркер базовой линии самоклеющийся Rothbucher Systeme RS11, цвет белый</t>
  </si>
  <si>
    <t xml:space="preserve">            Маркер базовой линии самоклеющийся Rothbucher Systeme RS11, цвет красный</t>
  </si>
  <si>
    <t xml:space="preserve">            Маркер базовой линии самоклеющийся Rothbucher Systeme RS21, цвет белый</t>
  </si>
  <si>
    <t xml:space="preserve">            Маркер базовой линии самоклеющийся Rothbucher Systeme RS21, цвет красный</t>
  </si>
  <si>
    <t xml:space="preserve">        Умные мишени Rothbucher Systeme, мин партия 100 шт.</t>
  </si>
  <si>
    <t xml:space="preserve">            Умная мишень Rothbucher Systeme RS30, цвет красный</t>
  </si>
  <si>
    <t xml:space="preserve">            Умная мишень Rothbucher Systeme RS30, цвет серый</t>
  </si>
  <si>
    <t xml:space="preserve">            Умная мишень Rothbucher Systeme RS40, цвет красный</t>
  </si>
  <si>
    <t xml:space="preserve">            Умная мишень Rothbucher Systeme RS40, цвет серый</t>
  </si>
  <si>
    <t xml:space="preserve">            Умная мишень Rothbucher Systeme RS50, цвет красный</t>
  </si>
  <si>
    <t xml:space="preserve">            Умная мишень Rothbucher Systeme RS50, цвет серый</t>
  </si>
  <si>
    <t xml:space="preserve">            Умная мишень Rothbucher Systeme RS60, цвет красный</t>
  </si>
  <si>
    <t xml:space="preserve">            Умная мишень Rothbucher Systeme RS60, цвет серый</t>
  </si>
  <si>
    <t xml:space="preserve">            Умная мишень Rothbucher Systeme RS70, цвет красный</t>
  </si>
  <si>
    <t xml:space="preserve">            Умная мишень Rothbucher Systeme RS70, цвет серый</t>
  </si>
  <si>
    <t xml:space="preserve">            Умная мишень самоклеющаяся Rothbucher Systeme RS31, цвет красный</t>
  </si>
  <si>
    <t xml:space="preserve">            Умная мишень самоклеющаяся Rothbucher Systeme RS31, цвет серый</t>
  </si>
  <si>
    <t xml:space="preserve">            Умная мишень самоклеющаяся Rothbucher Systeme RS41, цвет красный</t>
  </si>
  <si>
    <t xml:space="preserve">            Умная мишень самоклеющаяся Rothbucher Systeme RS41, цвет серый</t>
  </si>
  <si>
    <t xml:space="preserve">            Умная мишень самоклеющаяся Rothbucher Systeme RS51, цвет красный</t>
  </si>
  <si>
    <t xml:space="preserve">            Умная мишень самоклеющаяся Rothbucher Systeme RS51, цвет серый</t>
  </si>
  <si>
    <t xml:space="preserve">            Умная мишень самоклеющаяся Rothbucher Systeme RS61, цвет красный</t>
  </si>
  <si>
    <t xml:space="preserve">            Умная мишень самоклеющаяся Rothbucher Systeme RS61, цвет серый</t>
  </si>
  <si>
    <t xml:space="preserve">            Умная мишень самоклеющаяся Rothbucher Systeme RS71, цвет красный</t>
  </si>
  <si>
    <t xml:space="preserve">            Умная мишень самоклеющаяся Rothbucher Systeme RS71, цвет серый</t>
  </si>
  <si>
    <t xml:space="preserve">        Умные угловые мишени Rothbucher Systeme, мин партия 50 шт.</t>
  </si>
  <si>
    <t xml:space="preserve">            Умная угловая мишень Rothbucher Systeme RS100 с четырьмя цветными крестами, цвет красный</t>
  </si>
  <si>
    <t xml:space="preserve">            Умная угловая мишень Rothbucher Systeme RS100 с четырьмя цветными крестами, цвет серый</t>
  </si>
  <si>
    <t xml:space="preserve">            Умная угловая мишень Rothbucher Systeme RS80 с двумя пленочными отражателями 40х40 мм, цвет красный</t>
  </si>
  <si>
    <t xml:space="preserve">            Умная угловая мишень Rothbucher Systeme RS80 с двумя пленочными отражателями 40х40 мм, цвет серый</t>
  </si>
  <si>
    <t xml:space="preserve">            Умная угловая мишень Rothbucher Systeme RS90 с тремя пленочными отражателями 40х40 мм, цвет красный</t>
  </si>
  <si>
    <t xml:space="preserve">            Умная угловая мишень Rothbucher Systeme RS90 с тремя пленочными отражателями 40х40 мм, цвет серый</t>
  </si>
  <si>
    <t xml:space="preserve">    Навигаторы GPS</t>
  </si>
  <si>
    <t xml:space="preserve">        Garmin</t>
  </si>
  <si>
    <t xml:space="preserve">            Навигатор GPS Garmin E-Trex H (навигатор, интерфейсный кабель )</t>
  </si>
  <si>
    <t xml:space="preserve">            Навигатор GPS Garmin E-Trex Summit HC (навигатор, интерфейсный кабель, ремешок)</t>
  </si>
  <si>
    <t xml:space="preserve">            Навигатор GPS Garmin E-Trex Venture HC (навигатор, интерфейсный кабель, ремешок)</t>
  </si>
  <si>
    <t xml:space="preserve">            Навигатор GPS Garmin GPSMAP 276 C (навигатор, интерфейсный кабель)</t>
  </si>
  <si>
    <t xml:space="preserve">            Навигатор GPS Garmin GPSMAP 60 CSх (навигатор, интерфейсный кабель, ремешок)</t>
  </si>
  <si>
    <t xml:space="preserve">            Навигатор GPS Garmin Nuvi 1200</t>
  </si>
  <si>
    <t xml:space="preserve">            Навигатор GPS Garmin Nuvi 1310</t>
  </si>
  <si>
    <t xml:space="preserve">            Навигатор GPS Garmin Nuvi 1410 (навигатор, интерфейсный кабель, автомобильная подставка на присоске, )</t>
  </si>
  <si>
    <t xml:space="preserve">            Навигатор GPS Garmin Nuvi 1410T</t>
  </si>
  <si>
    <t xml:space="preserve">            Навигатор GPS Garmin Nuvi 205W (навигатор, интерфейсный кабель)</t>
  </si>
  <si>
    <t xml:space="preserve">            Навигатор GPS Garmin Zumo 500 (навигатор, интерфейсный кабель, держатель на руль)</t>
  </si>
  <si>
    <t xml:space="preserve">            Навигатор GPS Garmin Zumo 550 Europe</t>
  </si>
  <si>
    <t xml:space="preserve">            Навигатор GPS Garmin Е-Trex Legend  HCx Rus (навигатор, карта памяти, интерфейсный кабель, ремешок)</t>
  </si>
  <si>
    <t xml:space="preserve">            Навигатор GPS Garmin Е-Trex Vista HCx</t>
  </si>
  <si>
    <t xml:space="preserve">            Навигатор GPS GPSMAP 78S </t>
  </si>
  <si>
    <t xml:space="preserve">            Приемник GPS Garmin Geko 201</t>
  </si>
  <si>
    <t xml:space="preserve">            Приемник GPS Garmin Mobile 10</t>
  </si>
  <si>
    <t xml:space="preserve">            Приемник пробок GTM 21 FM traffic receiver, (Nuvi 7xx)/кабель</t>
  </si>
  <si>
    <t xml:space="preserve">            Приемник пробок GTM 25 FM traffic receiver, (Nuvi 2xx)/кабель</t>
  </si>
  <si>
    <t xml:space="preserve">            Эхолот Garmin FF 140 TM Portable (Комплект)</t>
  </si>
  <si>
    <t xml:space="preserve">    Нивелиры</t>
  </si>
  <si>
    <t xml:space="preserve">        Нивелиры лазерные AGATEC</t>
  </si>
  <si>
    <t xml:space="preserve">            Нивелир лазерный AGATEC A 710S (нивелир с аккумулятором, зарядное устройство, очки лазерные, кейс)</t>
  </si>
  <si>
    <t xml:space="preserve">            Нивелир лазерный AGATEC A510S (нивелир с аккумулятором, зарядное устройство, приемник/пульт MR80S, адаптер под батареи, мишень, очки, кейс)</t>
  </si>
  <si>
    <t xml:space="preserve">            Нивелир лазерный AGATEC M10 (нивелир , батареи, пульт Д/У TL15, мишень, очки, кейс)</t>
  </si>
  <si>
    <t xml:space="preserve">            Нивелир лазерный AGATEC M10 с приемником (нивелир, батареи, пульт Д/У TL15, приемник SR200, мишень, очки, кейс)</t>
  </si>
  <si>
    <t xml:space="preserve">        Нивелиры лазерные Bosch</t>
  </si>
  <si>
    <t xml:space="preserve">            Нивелир лазерный Bosch GLL 2-50 в комплекте с настенным креплением BM1</t>
  </si>
  <si>
    <t xml:space="preserve">            Нивелир лазерный Bosch GLL 2-80 Р</t>
  </si>
  <si>
    <t xml:space="preserve">            Нивелир лазерный Bosch GLL 2-80 Р в комплекте с настенным креплением BM1 и приемником лазерного луча LR2</t>
  </si>
  <si>
    <t xml:space="preserve">            Нивелир лазерный Bosch GLL 3-80 Р </t>
  </si>
  <si>
    <t xml:space="preserve">            Нивелир лазерный Bosch GLL 3-80 Р в комплекте с настенным креплением BM1 и приемником лазерного луча LR2</t>
  </si>
  <si>
    <t xml:space="preserve">        Нивелиры лазерные Geo-Fennel</t>
  </si>
  <si>
    <t xml:space="preserve">            Нивелир лазерный Geo-Fennel FL 100 HA (нивелир с аккумулятором, зарядное устройство, приемник, пульт Д/У, адаптер для батарей, кейс)</t>
  </si>
  <si>
    <t xml:space="preserve">            Нивелир лазерный Geo-Fennel FL 1000 (нивелир с аккумулятором, зарядное устройство, приемник комбинированный, пульт Д/У,  мишень, очки, кейс)</t>
  </si>
  <si>
    <t xml:space="preserve">            Нивелир лазерный Geo-Fennel FL 110 HA (нивелир с аккумулятором, зарядное устройство, приемник, пульт Д/У, адаптер для батарей, кейс)</t>
  </si>
  <si>
    <t xml:space="preserve">            Нивелир лазерный Geo-Fennel FL 200 A-N (нивелир с аккумулятором, приемник, пульт ДУ, зарядное устройство, крепление для вертикальной установки, кейс)</t>
  </si>
  <si>
    <t xml:space="preserve">            Нивелир лазерный Geo-Fennel FL 210 A</t>
  </si>
  <si>
    <t xml:space="preserve">            Нивелир лазерный Geo-Fennel FL 240HV Basic Set</t>
  </si>
  <si>
    <t xml:space="preserve">            Нивелир лазерный Geo-Fennel FL 240HV Komplett Set</t>
  </si>
  <si>
    <t xml:space="preserve">            Нивелир лазерный Geo-Fennel  FL 250 VA-N (нивелир с аккумулятором, зарядное устройство, приемник, пульт Д/У, мишень, очки, кейс)</t>
  </si>
  <si>
    <t xml:space="preserve">            Нивелир лазерный Geo-Fennel  FL 250 VA-N с поверкой (нивелир с аккумулятором, зарядное устройство, приемник, пульт Д/У, мишень, очки, кейс, свидетельство поверки)</t>
  </si>
  <si>
    <t xml:space="preserve">            Нивелир лазерный Geo-Fennel FL 260 VA</t>
  </si>
  <si>
    <t xml:space="preserve">            Нивелир лазерный Geo-Fennel FL 260 VA Green</t>
  </si>
  <si>
    <t xml:space="preserve">            Нивелир лазерный Geo-Fennel  FL 30 </t>
  </si>
  <si>
    <t xml:space="preserve">            Нивелир лазерный Geo-Fennel  FL 30 KIT</t>
  </si>
  <si>
    <t xml:space="preserve">            Нивелир лазерный Geo-Fennel  FL 400 HA-G (нивелир с аккумулятором, зарядное устройство, приемник, пульт Д/У,  оптический прицел, кейс)</t>
  </si>
  <si>
    <t xml:space="preserve">            Нивелир лазерный Geo-Fennel FL 500 HV-G</t>
  </si>
  <si>
    <t xml:space="preserve">            Нивелир лазерный Geo-Fennel FL 550 H-G</t>
  </si>
  <si>
    <t xml:space="preserve">            Нивелир лазерный Geo-Fennel FLG 210 A green</t>
  </si>
  <si>
    <t xml:space="preserve">            Нивелир лазерный Geo-Fennel FLG 240HV-Green Basic Set</t>
  </si>
  <si>
    <t xml:space="preserve">            Нивелир лазерный Geo-Fennel FLG 240HV-Green Komplett Set ((нивелир с аккумулятором, зарядное устройство, приемник FRG 45-Green, пульт Д/У, мишень, очки, крепление настенное, кейс)</t>
  </si>
  <si>
    <t xml:space="preserve">            Нивелир лазерный Geo-Fennel FLG 500 HV-G Green</t>
  </si>
  <si>
    <t xml:space="preserve">            Нивелир лазерный электронный для прокладки труб и ливневых канализаций Geo-Fennel FKL-50</t>
  </si>
  <si>
    <t xml:space="preserve">            Нивелир лазерный электронный для прокладки труб и ливневых канализаций Geo-Fennel FKL-80 (нивелир лазерный с аккумулятором, зарядное устройство, кронштейн со сменными мишенями, комплект опор DN300, DN250, DN200, кейс)</t>
  </si>
  <si>
    <t xml:space="preserve">            Нивелир лазерный электронный для прокладки труб и ливневых канализаций Geo-Fennel FKL-80 (комфорт-пакет) (нивелир лазерный с аккумулятором, зарядное устройство, пульт ДУ, кронштейн со сменными мишенями, комплект опор высотой DN300, DN250, DN20</t>
  </si>
  <si>
    <t xml:space="preserve">            Нивелир лазерный электронный для прокладки труб и ливневых канализаций Geo-Fennel FKL-81 </t>
  </si>
  <si>
    <t xml:space="preserve">            Нивелир лазерный электронный для прокладки труб и ливневых канализаций Geo-Fennel FKL-81 (комфорт-пакет) (нивелир лазерный с аккумулятором, зарядное устройство, пульт ДУ, кронштейн со сменными мишенями, комплект опор высотой DN300, DN250, DN200, DN400, DN500, мишень для высоты DN400-500, адаптер для установки на опоры, кейс)</t>
  </si>
  <si>
    <t xml:space="preserve">            Пульт Д/У для нивелира лазерного электронного Geo-Fennel FKL-80</t>
  </si>
  <si>
    <t xml:space="preserve">        Нивелиры лазерные Geo-Fennel Ecoline</t>
  </si>
  <si>
    <t xml:space="preserve">            Нивелир лазерный Geo-Fennel-Ecoline EL503 (нивелир, батареи, штатив элевационный, очки, кейс)</t>
  </si>
  <si>
    <t xml:space="preserve">            Нивелир лазерный Geo-Fennel-Ecoline EL515 (нивелир, батареи, приемник, крепление настенное, сумка)</t>
  </si>
  <si>
    <t xml:space="preserve">            Нивелир лазерный Geo-Fennel-Ecoline EL515 SET (нивелир, приемник, крепление настенное, подставка для вертикальной установки, мишень, очки лазерные, штатив алюминиевый (150 см), рейка нивелирная (5 секций/247 см), батареи, кейс)</t>
  </si>
  <si>
    <t xml:space="preserve">        Нивелиры лазерные Stabila</t>
  </si>
  <si>
    <t xml:space="preserve">            Нивелир лазерный (набор) Stabila Outdoor-Set LAPR-100 (нивелир LAPR-100 + приемник REC + рейка нивелирная NL + штатив алюмининевый BST-S + очки лазерные LB + мишень Z-PM)</t>
  </si>
  <si>
    <t xml:space="preserve">            Нивелир лазерный (набор) Stabila Outdoor-Set LAR-100 (нивелир LAR-100 + пульт д/у + приемник REC + рейка нивелирная NL + штатив элевационный BST-K-L + очки лазерные LB + мишень Z-PM)</t>
  </si>
  <si>
    <t xml:space="preserve">            Нивелир лазерный (набор) Stabila Outdoor-Set LAR-200 (нивелир LAR-200 + приемник REC 300 + рейка нивелирная NL + штатив алюминиевый BST-S)</t>
  </si>
  <si>
    <t xml:space="preserve">            Нивелир лазерный Stabila LAPR-100 SET (нивелир, батареи, приемник, складной метр, мишень, очки, кейс)</t>
  </si>
  <si>
    <t xml:space="preserve">            Нивелир лазерный  Stabila LAR-100 (нивелир, батареи, приемник, пульт Д/У, складной метр, мишень, очки, кейс)</t>
  </si>
  <si>
    <t xml:space="preserve">            Нивелир лазерный Stabila LAR-200 (нивелир, батареи, приемник, кейс)</t>
  </si>
  <si>
    <t xml:space="preserve">            Нивелир лазерный Stabila LAR-250 (нивелир, батареи, приемник, кейс)</t>
  </si>
  <si>
    <t xml:space="preserve">            Нивелир лазерный Stabila LAX-100 (нивелир, батареи, складной метр, мишень, кейс)</t>
  </si>
  <si>
    <t xml:space="preserve">            Нивелир лазерный Stabila LAX-100 Complete Set (нивелир, батареи, призма, складной метр, мишень, кейс)</t>
  </si>
  <si>
    <t xml:space="preserve">            Нивелир лазерный Stabila LMR (нивелир, батареи, складной метр, мишень, очки, винт-адаптер, кейс)</t>
  </si>
  <si>
    <t xml:space="preserve">            Нивелир лазерный Stabila LMR Complete Set (нивелир, батареи, приемник, складной метр, мишень, очки, винт-адаптер, кейс)</t>
  </si>
  <si>
    <t xml:space="preserve">            Нивелир лазерный Stabila Pointer Man</t>
  </si>
  <si>
    <t xml:space="preserve">        Нивелиры лазерные точечные Bosch</t>
  </si>
  <si>
    <t xml:space="preserve">            Нивелир лазерный точечный Bosch GPL 3</t>
  </si>
  <si>
    <t xml:space="preserve">            Нивелир лазерный точечный Bosch GPL 5</t>
  </si>
  <si>
    <t xml:space="preserve">        Нивелиры оптические ADA Instruments</t>
  </si>
  <si>
    <t xml:space="preserve">            Нивелир оптический ADA Basis (нивелир, кейс, мелкий инструмент, нитяной отвес, инструкция)</t>
  </si>
  <si>
    <t xml:space="preserve">            Нивелир оптический ADA Basis с поверкой (нивелир, кейс, мелкий инструмент, нитяной отвес, инструкция, свидетельство поверки)</t>
  </si>
  <si>
    <t xml:space="preserve">            Нивелир оптический ADA PROF X20 (нивелир, кейс, мелкий инструмент, нитяной отвес, инструкция)</t>
  </si>
  <si>
    <t xml:space="preserve">            Нивелир оптический ADA PROF X20 с поверкой (нивелир, кейс, мелкий инструмент, нитяной отвес, инструкция, свидетельство поверки)</t>
  </si>
  <si>
    <t xml:space="preserve">            Нивелир оптический ADA PROF X32 (нивелир, кейс, мелкий инструмент, нитяной отвес, инструкция)</t>
  </si>
  <si>
    <t xml:space="preserve">            Нивелир оптический ADA PROF X32 с поверкой (нивелир, кейс, мелкий инструмент, нитяной отвес, инструкция, свидетельство поверки)</t>
  </si>
  <si>
    <t xml:space="preserve">            Нивелир оптический ADA Range (нивелир, кейс, мелкий инструмент, нитяной отвес, инструкция)</t>
  </si>
  <si>
    <t xml:space="preserve">            Нивелир оптический ADA Range с поверкой (нивелир, кейс, мелкий инструмент, нитяной отвес, инструкция, свидетельство поверки)</t>
  </si>
  <si>
    <t xml:space="preserve">            Нивелир оптический ADA Ruber 32 (нивелир, кейс, мелкий инструмент, нитяной отвес, инструкция)</t>
  </si>
  <si>
    <t xml:space="preserve">            Нивелир оптический ADA Ruber 32 с поверкой (нивелир, кейс, мелкий инструмент, нитяной отвес, инструкция, свидетельство поверки)</t>
  </si>
  <si>
    <t xml:space="preserve">        Нивелиры оптические BOIF</t>
  </si>
  <si>
    <t xml:space="preserve">            Нивелир оптический BOIF AL120 (нивелир, кейс, отвес, мелкий инструмент для юстировки)</t>
  </si>
  <si>
    <t xml:space="preserve">            Нивелир оптический BOIF AL120 с поверкой (нивелир, кейс, отвес, мелкий инструмент для юстировки, свидетельство поверки)</t>
  </si>
  <si>
    <t xml:space="preserve">            Нивелир оптический BOIF AL132 (нивелир, кейс, отвес, мелкий инструмент для юстировки)</t>
  </si>
  <si>
    <t xml:space="preserve">            Нивелир оптический BOIF AL132 с поверкой (нивелир, кейс, отвес, мелкий инструмент для юстировки, свидетельство поверки)</t>
  </si>
  <si>
    <t xml:space="preserve">        Нивелиры оптические CST</t>
  </si>
  <si>
    <t xml:space="preserve">            Нивелир оптический CST SAL 20 ND (нивелир, кейс, отвес, мелкий инструмент для юстировки, крышка объектива, чехол)</t>
  </si>
  <si>
    <t xml:space="preserve">            Нивелир оптический CST SAL 24 ND (нивелир, кейс, отвес, мелкий инструмент для юстировки, крышка объектива, чехол)</t>
  </si>
  <si>
    <t xml:space="preserve">            Нивелир оптический CST SAL 28 ND (нивелир, кейс, отвес, мелкий инструмент для юстировки, крышка объектива, чехол)</t>
  </si>
  <si>
    <t xml:space="preserve">            Нивелир оптический CST SAL 32 ND (нивелир, кейс, отвес, мелкий инструмент для юстировки, крышка объектива, чехол)</t>
  </si>
  <si>
    <t xml:space="preserve">        Нивелиры оптические SOKKIA</t>
  </si>
  <si>
    <t xml:space="preserve">            Нивелир оптический SOKKIA B20</t>
  </si>
  <si>
    <t xml:space="preserve">            Нивелир оптический SOKKIA B30</t>
  </si>
  <si>
    <t xml:space="preserve">            Нивелир оптический SOKKIA B40</t>
  </si>
  <si>
    <t xml:space="preserve">        Рейки нивелирные</t>
  </si>
  <si>
    <t xml:space="preserve">            Рейка нивелирная 4м STABILA TNL</t>
  </si>
  <si>
    <t xml:space="preserve">            Рейка нивелирная к лазерному инструменту STABILA NL</t>
  </si>
  <si>
    <t xml:space="preserve">            Рейка нивелирная телескопическая ADA STAFF 3 (TN13) (рейка – отсчет мм шкалы снизу вверх, чехол, 3 м)</t>
  </si>
  <si>
    <t xml:space="preserve">            Рейка нивелирная телескопическая ADA STAFF 4 (TN14) (рейка – отсчет мм шкалы снизу вверх, чехол, 4 м)</t>
  </si>
  <si>
    <t xml:space="preserve">            Рейка нивелирная телескопическая ADA STAFF 5 (TN15) (рейка – отсчет мм шкалы снизу вверх, чехол, 5 м)</t>
  </si>
  <si>
    <t xml:space="preserve">            Рейка нивелирная телескопическая TN13 (3 м.) (рейка – отсчет мм шкалы снизу вверх, чехол)</t>
  </si>
  <si>
    <t xml:space="preserve">            Рейка нивелирная телескопическая  TN14 (4 м.) (рейка – отсчет мм шкалы снизу вверх, чехол)</t>
  </si>
  <si>
    <t xml:space="preserve">            Рейка нивелирная телескопическая TN14-0 (4 м.) (рейка – отсчет мм шкалы с верху вниз (обратный), чехол)</t>
  </si>
  <si>
    <t xml:space="preserve">            Рейка нивелирная телескопическая TN20-K (рейка, чехол)</t>
  </si>
  <si>
    <t xml:space="preserve">            Уровень для рейки нивелирной</t>
  </si>
  <si>
    <t xml:space="preserve">            Чехол для рейки нивелирной</t>
  </si>
  <si>
    <t xml:space="preserve">    Пирометры</t>
  </si>
  <si>
    <t xml:space="preserve">        Пирометры ADA</t>
  </si>
  <si>
    <t xml:space="preserve">            Пирометр инфракрасный ADA TemPro 1200 (от -50°С до 1200°С)</t>
  </si>
  <si>
    <t xml:space="preserve">            Пирометр инфракрасный ADA TemPro 1600 (от -50°С до 1600°С)</t>
  </si>
  <si>
    <t xml:space="preserve">            Пирометр инфракрасный ADA TemPro 2200 (от -50°С до 2200°С)</t>
  </si>
  <si>
    <t xml:space="preserve">        Пирометры X-Line</t>
  </si>
  <si>
    <t xml:space="preserve">            Пирометр инфракрасный X-Line pIRo-pocket (от -50°С до 270°С)</t>
  </si>
  <si>
    <t xml:space="preserve">            Пирометр инфракрасный X-Line pIRo-300 (от -32°С до 300°С)</t>
  </si>
  <si>
    <t xml:space="preserve">            Пирометр инфракрасный X-Line pIRo-550 (от –50°С до 550°С)</t>
  </si>
  <si>
    <t xml:space="preserve">            Пирометр инфракрасный X-Line pIRo-850 (от -50°С до 850°С)</t>
  </si>
  <si>
    <t xml:space="preserve">        Пирометры Geo Fennel</t>
  </si>
  <si>
    <t xml:space="preserve">            Пирометр инфракрасный FIRT 1000</t>
  </si>
  <si>
    <t xml:space="preserve">            Пирометр инфракрасный FIRT 550</t>
  </si>
  <si>
    <t xml:space="preserve">            Пирометр инфракрасный FIRT 550-pocket</t>
  </si>
  <si>
    <t xml:space="preserve">            Пирометр инфракрасный FIRT 800-pocket</t>
  </si>
  <si>
    <t xml:space="preserve">            Термометр контактный Geo-Fennel FT 1000-Pocket</t>
  </si>
  <si>
    <t xml:space="preserve">            Термометр контактный Geo-Fennel FT 1300-1</t>
  </si>
  <si>
    <t xml:space="preserve">            Термометр контактный Geo-Fennel FT 1300-2</t>
  </si>
  <si>
    <t xml:space="preserve">        Пирометры OPTRIS</t>
  </si>
  <si>
    <t xml:space="preserve">            Инфракрасный термометр Optris LaserSight (пирометр, батарейка, кабель ПК, контактная термопара, чехол, ремешок)</t>
  </si>
  <si>
    <t xml:space="preserve">            Пирометр (инфракрасный термометр) Optris LaserSight с поверкой (пирометр, батарейка, кабель ПК, контактная термопара, чехол, ремешок, свидетельство)</t>
  </si>
  <si>
    <t xml:space="preserve">            Пирометр (инфракрасный термометр) Optris MS (пирометр, батарейка)</t>
  </si>
  <si>
    <t xml:space="preserve">            Пирометр (инфракрасный термометр) Optris MS с поверкой (пирометр, батарейка, свидетельство)</t>
  </si>
  <si>
    <t xml:space="preserve">            Пирометр (инфракрасный термометр) Optris MSPlus (пирометр, батарейка,  чехол, ремешок)</t>
  </si>
  <si>
    <t xml:space="preserve">            Пирометр (инфракрасный термометр) Optris MSPlus с поверкой (пирометр, батарейка, чехол, ремешок, свидетельство)</t>
  </si>
  <si>
    <t xml:space="preserve">            Пирометр (инфракрасный термометр) Optris MSPro (пирометр, батарейка, кабель ПК, контактная термопара, чехол, ремешок)</t>
  </si>
  <si>
    <t xml:space="preserve">            Пирометр (инфракрасный термометр) Optris MSPro с поверкой (пирометр, батарейка, кабель ПК, контактная термопара, чехол, ремешок, свидетельство)</t>
  </si>
  <si>
    <t xml:space="preserve">        Пирометры Raytek</t>
  </si>
  <si>
    <t xml:space="preserve">            Пирометр (инфракрасный термометр) Raytek MT6 (пирометр, батарейка,  чехол)</t>
  </si>
  <si>
    <t xml:space="preserve">            Пирометр (инфракрасный термометр) Raytek MT6 с поверкой (пирометр, батарейка,  чехол, свидетельство)</t>
  </si>
  <si>
    <t xml:space="preserve">            Пирометр (инфракрасный термометр) Raytek ST20 (пирометр, батарейка,  чехол, ремешок)</t>
  </si>
  <si>
    <t xml:space="preserve">            Пирометр (инфракрасный термометр) Raytek ST20 с поверкой (пирометр, батарейка,  ремешок, свидетельство)</t>
  </si>
  <si>
    <t xml:space="preserve">            Пирометр (инфракрасный термометр) Raytek ST25 (пирометр, батарейка, чехол, ремешок)</t>
  </si>
  <si>
    <t xml:space="preserve">            Пирометр (инфракрасный термометр) Raytek ST25 с поверкой (пирометр, батарейка, чехол, ремешок, свидетельство)</t>
  </si>
  <si>
    <t xml:space="preserve">            Пирометр (инфракрасный термометр) Raytek ST60 (пирометр, батарейка, чехол, ремешок)</t>
  </si>
  <si>
    <t xml:space="preserve">            Пирометр (инфракрасный термометр) Raytek ST60 с поверкой (пирометр, батарейка, чехол, ремешок, свидетельство)</t>
  </si>
  <si>
    <t xml:space="preserve">            Пирометр (инфракрасный термометр) Raytek ST80 (пирометр, батарейка, чехол, ремешок)</t>
  </si>
  <si>
    <t xml:space="preserve">            Пирометр (инфракрасный термометр) Raytek ST80 с поверкой (пирометр, батарейка, чехол, ремешок, свидетельство)</t>
  </si>
  <si>
    <t xml:space="preserve">        Пирометры ТехноАС</t>
  </si>
  <si>
    <t xml:space="preserve">            Пирометр (инфракрасный термометр) С-110 Факел (пирометр, батарейка, чехол)</t>
  </si>
  <si>
    <t xml:space="preserve">            Пирометр (инфракрасный термометр) C-210 Салют (пирометр, батарейка, чехол)</t>
  </si>
  <si>
    <t xml:space="preserve">            Пирометр (инфракрасный термометр) С-300 Фаворит (пирометр, батарейка, чехол)</t>
  </si>
  <si>
    <t xml:space="preserve">            Пирометр (инфракрасный термометр) С-300.3 Фотон (пирометр, батарейка, кабель, чехол)</t>
  </si>
  <si>
    <t xml:space="preserve">            Пирометр "Самоцвет" С-500.1 (+400°…+1600°С) 1:100, ЛазерЦУ, память</t>
  </si>
  <si>
    <t xml:space="preserve">            Пирометр "Самоцвет" С-500.2 (+400°…+1600°С) 1:100, ОптЦУ, память</t>
  </si>
  <si>
    <t xml:space="preserve">            Пирометр С-500.7 (+700 -:- +2200) (пирометр, батарейка, чехол)</t>
  </si>
  <si>
    <t xml:space="preserve">    Планиметры</t>
  </si>
  <si>
    <t xml:space="preserve">        Планиметр цифровой Geo-Fennel Ultra Scale Master Pro</t>
  </si>
  <si>
    <t xml:space="preserve">        Планиметр цифровой Geo-Fennel Ultra Scale Master Pro в комплекте с Программным обеспечением</t>
  </si>
  <si>
    <t xml:space="preserve">        Программное обеспечение для планиметра цифрового Geo-Fennel Ultra Scale Master Pro</t>
  </si>
  <si>
    <t xml:space="preserve">    Подставки под свет</t>
  </si>
  <si>
    <t xml:space="preserve">        Подставка под свет 600</t>
  </si>
  <si>
    <t xml:space="preserve">    Построители лазерных плоскостей</t>
  </si>
  <si>
    <t xml:space="preserve">        Построители лазерных плоскостей X-Line</t>
  </si>
  <si>
    <t xml:space="preserve">            Построитель лазерных плоскостей X-Line Cross</t>
  </si>
  <si>
    <t xml:space="preserve">            Построитель лазерных плоскостей X-Line CrossDot</t>
  </si>
  <si>
    <t xml:space="preserve">            Построитель лазерных плоскостей X-Line HELPER 2D</t>
  </si>
  <si>
    <t xml:space="preserve">            Построитель лазерных плоскостей X-Line HELPER 2D Protector</t>
  </si>
  <si>
    <t xml:space="preserve">            Построитель лазерных плоскостей X-Line HELPER 2D Smart</t>
  </si>
  <si>
    <t xml:space="preserve">            Построитель лазерных плоскостей X-Line Master 4D</t>
  </si>
  <si>
    <t xml:space="preserve">            Построитель лазерных плоскостей X-Line Next 2D</t>
  </si>
  <si>
    <t xml:space="preserve">            Построитель лазерных плоскостей X-Line Next 2D Set в комплекте с алюминиевым штативом</t>
  </si>
  <si>
    <t xml:space="preserve">        Построители лазерных плоскостей ADA Instruments</t>
  </si>
  <si>
    <t xml:space="preserve">            Построитель лазерных плоскостей ADA 2D Basic Liner BLACK (построитель плоскостей, сумка, инструкция)</t>
  </si>
  <si>
    <t xml:space="preserve">            Построитель лазерных плоскостей ADA 3D Liner 2V</t>
  </si>
  <si>
    <t xml:space="preserve">            Построитель лазерных плоскостей ADA 3D Liner 3V</t>
  </si>
  <si>
    <t xml:space="preserve">            Построитель лазерных плоскостей ADA 3D Liner 4V</t>
  </si>
  <si>
    <t xml:space="preserve">            Построитель лазерных плоскостей ADA 4D Multiliner (построитель плоскостей, очки, кейс, инструкция)</t>
  </si>
  <si>
    <t xml:space="preserve">            Построитель лазерных плоскостей ADA 5D Crosspoint</t>
  </si>
  <si>
    <t xml:space="preserve">            Построитель лазерных плоскостей ADA 5D Crosspoint Set(в мягком наплечном кейсе:прибор, настенное крепление, мишень + фото/видео штатив)</t>
  </si>
  <si>
    <t xml:space="preserve">            Построитель лазерных плоскостей ADA 5D Proliner (построитель плоскостей, очки, кейс, инструкция)</t>
  </si>
  <si>
    <t xml:space="preserve">            Построитель лазерных плоскостей ADA 5D Servoliner</t>
  </si>
  <si>
    <t xml:space="preserve">            Построитель лазерных плоскостей ADA 6D Maxliner</t>
  </si>
  <si>
    <t xml:space="preserve">            Построитель лазерных плоскостей ADA 6D Servoliner</t>
  </si>
  <si>
    <t xml:space="preserve">            Построитель лазерных плоскостей ADA ARMO 2D</t>
  </si>
  <si>
    <t xml:space="preserve">            Построитель лазерных плоскостей ADA ARMO 3D</t>
  </si>
  <si>
    <t xml:space="preserve">            Построитель лазерных плоскостей ADA Eco 2D Pro</t>
  </si>
  <si>
    <t xml:space="preserve">            Построитель лазерных плоскостей ADA Eco 2D в комплекте с алюминиевым штативом</t>
  </si>
  <si>
    <t xml:space="preserve">        Построители лазерных плоскостей Geo-Fennel</t>
  </si>
  <si>
    <t xml:space="preserve">            Маркер-целеуказатель лазерный Geo-Fennel FPL C-10 для применения в промышленности с диодом 10Вт и двумя проецируемыми линиями </t>
  </si>
  <si>
    <t xml:space="preserve">            Маркер-целеуказатель лазерный Geo-Fennel FPL C-20 для применения в промышленности с диодом 20Вт и двумя проецируемыми линиями </t>
  </si>
  <si>
    <t xml:space="preserve">            Маркер-целеуказатель лазерный Geo-Fennel FPL C-5 для применения в промышленности с диодом 5Вт и двумя проецируемыми линиями </t>
  </si>
  <si>
    <t xml:space="preserve">            Маркер-целеуказатель лазерный Geo-Fennel FPL L-10 для применения в промышленности с диодом 10Вт и одной проецируемой линией </t>
  </si>
  <si>
    <t xml:space="preserve">            Маркер-целеуказатель лазерный Geo-Fennel FPL L-20 для применения в промышленности с диодом 20Вт и одной проецируемой линией </t>
  </si>
  <si>
    <t xml:space="preserve">            Маркер-целеуказатель лазерный Geo-Fennel FPL L-5 для применения в промышленности с диодом 5Вт и одной проецируемой линией </t>
  </si>
  <si>
    <t xml:space="preserve">            Построитель лазерной плоскости вертикальной Geo-Fennel V-Liner Green (построитель, батареи, сумка)</t>
  </si>
  <si>
    <t xml:space="preserve">            Построитель лазерной плоскости вертикальной Geo-Fennel V-Liner Red (построитель, батареи, сумка)</t>
  </si>
  <si>
    <t xml:space="preserve">            Построитель лазерных плоскостей Geo-Fennel FL 40-3Linner-HP (построитель, батареи, крепление на стену/штатив, мишень, очки, сумка)</t>
  </si>
  <si>
    <t xml:space="preserve">            Построитель лазерных плоскостей Geo-Fennel FL 40-4Linner</t>
  </si>
  <si>
    <t xml:space="preserve">            Построитель лазерных плоскостей Geo-Fennel FL 40-Pocket II-HP (построитель, батареи, крепление на стену/штатив, мишень, сумка)</t>
  </si>
  <si>
    <t xml:space="preserve">            Построитель лазерных плоскостей Geo-Fennel FL 45 HP</t>
  </si>
  <si>
    <t xml:space="preserve">            Построитель лазерных плоскостей Geo-Fennel FL 55 Multilinner</t>
  </si>
  <si>
    <t xml:space="preserve">            Построитель лазерных плоскостей Geo-Fennel FL 55 Plus</t>
  </si>
  <si>
    <t xml:space="preserve">            Построитель лазерных плоскостей Geo-Fennel FL 60 Maxi Liner (построитель с аккумулятором, з/устройство, очки, мишень, приемник с креплением на рейку, адаптер для батарей кейс)</t>
  </si>
  <si>
    <t xml:space="preserve">            Построитель лазерных плоскостей Geo-Fennel FL 65</t>
  </si>
  <si>
    <t xml:space="preserve">            Построитель лазерных плоскостей Geo-Fennel FLG 40-green (построитель с аккумулятором, з/устройство, очки, мишень, ремешок, крепление, кейс)</t>
  </si>
  <si>
    <t xml:space="preserve">            Построитель лазерных плоскостей Geo-Fennel FLG 55 Green</t>
  </si>
  <si>
    <t xml:space="preserve">            Построитель лазерных плоскостей Geo-Fennel Square Linner II (построитель, батареи, мишень, сумка)</t>
  </si>
  <si>
    <t xml:space="preserve">        Построители лазерных плоскостей Geo-Fennel Ecoline</t>
  </si>
  <si>
    <t xml:space="preserve">            Построитель лазерных плоскостей Geo-Fennel-Ecoline EL167 (построитель, батареи, чехол)</t>
  </si>
  <si>
    <t xml:space="preserve">            Построитель лазерных плоскостей Geo-Fennel-Ecoline EL601 (построитель, батареи, штатив элевационный, очки, кейс)</t>
  </si>
  <si>
    <t xml:space="preserve">        Построители лазерных плоскостей Stabila</t>
  </si>
  <si>
    <t xml:space="preserve">            Построитель лазерных плоскостей Stabila LA-2PL с лазерным отвесом  (построитель, универсальная платформа, устройство для крепления к стене, поясная сумка, чехол, мишень, батареи, кейс)</t>
  </si>
  <si>
    <t xml:space="preserve">            Построитель лазерных плоскостей Stabila LA-P+L  (построитель, батареи, очки, кейс)</t>
  </si>
  <si>
    <t xml:space="preserve">            Построитель лазерных плоскостей Stabila LA-P+L Complete Set (построитель, батареи,очки, призма SSP, кейс)</t>
  </si>
  <si>
    <t xml:space="preserve">            Построитель лазерных плоскостей Stabila LAX-200</t>
  </si>
  <si>
    <t xml:space="preserve">            Построитель лазерных плоскостей Stabila LAX-200 с приемником</t>
  </si>
  <si>
    <t xml:space="preserve">            Построитель лазерных плоскостей Stabila LAX-50 (построитель, штанга/штатив/кейс-трансформер)</t>
  </si>
  <si>
    <t xml:space="preserve">        Построители лазерных плоскостей Zircon</t>
  </si>
  <si>
    <t xml:space="preserve">            Отвес лазерный  Zircon iLine</t>
  </si>
  <si>
    <t xml:space="preserve">    Построители лазерных точек</t>
  </si>
  <si>
    <t xml:space="preserve">        Построители лазерных точек Geo-Fennel</t>
  </si>
  <si>
    <t xml:space="preserve">            Построитель лазерных точек — отвес Geo-Fennel Duo-pointer</t>
  </si>
  <si>
    <t xml:space="preserve">            Построитель лазерных точек Geo-Fennel Multi-Pointer (построитель, батареи, мишень, ремешок, крепление, очки, кейс)</t>
  </si>
  <si>
    <t xml:space="preserve">        Построители лазерных точек Stabila</t>
  </si>
  <si>
    <t xml:space="preserve">            Построитель лазерных точек Stabila LA-4P (построитель, крепление)</t>
  </si>
  <si>
    <t xml:space="preserve">    Правила для штукатурных работ Stabila</t>
  </si>
  <si>
    <t xml:space="preserve">        Правило прямоугольное Stabila  AL (100см)</t>
  </si>
  <si>
    <t xml:space="preserve">        Правило прямоугольное Stabila  AL (120см)</t>
  </si>
  <si>
    <t xml:space="preserve">        Правило прямоугольное Stabila  AL (150см)</t>
  </si>
  <si>
    <t xml:space="preserve">        Правило прямоугольное Stabila  AL (180см)</t>
  </si>
  <si>
    <t xml:space="preserve">        Правило прямоугольное Stabila  AL (200см)</t>
  </si>
  <si>
    <t xml:space="preserve">        Правило прямоугольное Stabila  AL (250см)</t>
  </si>
  <si>
    <t xml:space="preserve">        Правило прямоугольное Stabila  AL (300см)</t>
  </si>
  <si>
    <t xml:space="preserve">        Правило прямоугольное Stabila  AL (400см)</t>
  </si>
  <si>
    <t xml:space="preserve">        Правило прямоугольное Stabila  AL (500см)</t>
  </si>
  <si>
    <t xml:space="preserve">        Правило прямоугольное Stabila  AL1L (150см)</t>
  </si>
  <si>
    <t xml:space="preserve">        Правило прямоугольное Stabila  AL1L (200см)</t>
  </si>
  <si>
    <t xml:space="preserve">        Правило прямоугольное Stabila  AL1L (250см)</t>
  </si>
  <si>
    <t xml:space="preserve">        Правило прямоугольное Stabila  AL1L (300см)</t>
  </si>
  <si>
    <t xml:space="preserve">        Правило прямоугольное Stabila  AL2L (100см)</t>
  </si>
  <si>
    <t xml:space="preserve">        Правило прямоугольное Stabila  AL2L (150см)</t>
  </si>
  <si>
    <t xml:space="preserve">        Правило прямоугольное Stabila  AL2L (180см)</t>
  </si>
  <si>
    <t xml:space="preserve">        Правило прямоугольное Stabila  AL2L (200см)</t>
  </si>
  <si>
    <t xml:space="preserve">        Правило прямоугольное Stabila  AL2L (250см)</t>
  </si>
  <si>
    <t xml:space="preserve">        Правило прямоугольное Stabila  AL2L (300см)</t>
  </si>
  <si>
    <t xml:space="preserve">        Правило прямоугольное Stabila  AL2L2G (200см)</t>
  </si>
  <si>
    <t xml:space="preserve">        Правило прямоугольное Stabila  AL2L2G (250см)</t>
  </si>
  <si>
    <t xml:space="preserve">        Правило прямоугольное Stabila  AL2L2G (300см)</t>
  </si>
  <si>
    <t xml:space="preserve">        Правило прямоугольное Stabila  AL2L2G (400см)</t>
  </si>
  <si>
    <t xml:space="preserve">        Правило трапециевидное Stabila HAK (100см)</t>
  </si>
  <si>
    <t xml:space="preserve">        Правило трапециевидное Stabila HAK (120см)</t>
  </si>
  <si>
    <t xml:space="preserve">        Правило трапециевидное Stabila HAK (150см)</t>
  </si>
  <si>
    <t xml:space="preserve">        Правило трапециевидное Stabila HAK (180см)</t>
  </si>
  <si>
    <t xml:space="preserve">        Правило трапециевидное Stabila HAK (200см)</t>
  </si>
  <si>
    <t xml:space="preserve">        Правило трапециевидное Stabila TRK (100см)</t>
  </si>
  <si>
    <t xml:space="preserve">        Правило трапециевидное Stabila TRK (120см)</t>
  </si>
  <si>
    <t xml:space="preserve">        Правило трапециевидное Stabila TRK (150см)</t>
  </si>
  <si>
    <t xml:space="preserve">        Правило трапециевидное Stabila TRK (180см)</t>
  </si>
  <si>
    <t xml:space="preserve">        Правило трапециевидное Stabila TRK (200см)</t>
  </si>
  <si>
    <t xml:space="preserve">    Рулетки</t>
  </si>
  <si>
    <t xml:space="preserve">        Рулетка Long Steel Tape Measure (сталь, желтая, 20 м)</t>
  </si>
  <si>
    <t xml:space="preserve">        Рулетки X-Line</t>
  </si>
  <si>
    <t xml:space="preserve">            Рулетка X-Line Fiber 100 (фиберглассовая, открытый корпус, 100 м)</t>
  </si>
  <si>
    <t xml:space="preserve">            Рулетка X-Line Fiber 50 (фиберглассовая, открытый корпус, 50 м)</t>
  </si>
  <si>
    <t xml:space="preserve">            Рулетка X-Line Metal 30 (сталь с нейлоном, открытый корпус, 30 м)</t>
  </si>
  <si>
    <t xml:space="preserve">            Рулетка X-Line Metal 50 (сталь с нейлоном, открытый корпус, 50 м)</t>
  </si>
  <si>
    <t xml:space="preserve">        Рулетки ADA</t>
  </si>
  <si>
    <t xml:space="preserve">            Рулетка ADA FixTape 5 (сталь, с автостопом, 5 м)</t>
  </si>
  <si>
    <t xml:space="preserve">            Рулетка ADA FixTape 8 (сталь, с автостопом, 8 м)</t>
  </si>
  <si>
    <t xml:space="preserve">            Рулетка ADA MaxTape 5 (сталь с нейлоном, с двумя СТОПами, 5 м)</t>
  </si>
  <si>
    <t xml:space="preserve">            Рулетка ADA MaxTape 8 (сталь с нейлоном, с двумя СТОПами, 8 м)</t>
  </si>
  <si>
    <t xml:space="preserve">            Рулетка ADA Metal-Nylon 100 (сталь с нейлоном, открытый корпус, 100 м)</t>
  </si>
  <si>
    <t xml:space="preserve">            Рулетка ADA Metal-Nylon 30 (сталь с нейлоном, открытый корпус, 30 м)</t>
  </si>
  <si>
    <t xml:space="preserve">            Рулетка ADA Metal-Nylon 50 (сталь с нейлоном, открытый корпус, 50 м)</t>
  </si>
  <si>
    <t xml:space="preserve">            Рулетка ADA ProFit 3 (сталь, с тремя СТОПами, 3 м)</t>
  </si>
  <si>
    <t xml:space="preserve">            Рулетка ADA ProfMet 30 (сталь, открытый корпус, с травленной шкалой, 30 м)</t>
  </si>
  <si>
    <t xml:space="preserve">            Рулетка ADA ProfMet 50 (сталь, открытый корпус, с травленной шкалой, 50 м)</t>
  </si>
  <si>
    <t xml:space="preserve">            Рулетка ADA RubTape 10 (сталь, с двумя СТОПами, 10 м)</t>
  </si>
  <si>
    <t xml:space="preserve">            Рулетка ADA RubTape 3 (сталь, с двумя СТОПами, 3 м)</t>
  </si>
  <si>
    <t xml:space="preserve">            Рулетка ADA RubTape 5 (сталь, с двумя СТОПами, 5 м)</t>
  </si>
  <si>
    <t xml:space="preserve">            Рулетка ADA RubTape 8 (сталь, с двумя СТОПами, 8 м)</t>
  </si>
  <si>
    <t xml:space="preserve">        Рулетки Metland</t>
  </si>
  <si>
    <t xml:space="preserve">            Рулетка Metland Fast Speed Tape (сталь, 30м)</t>
  </si>
  <si>
    <t xml:space="preserve">            Рулетка Metland Fast Speed Tape (сталь, 50м)</t>
  </si>
  <si>
    <t xml:space="preserve">            Рулетка Metland Long Tape (фиберглассовая, 30м)</t>
  </si>
  <si>
    <t xml:space="preserve">            Рулетка Metland Long Tape (фиберглассовая, 50м)</t>
  </si>
  <si>
    <t xml:space="preserve">        Рулетки Stabila</t>
  </si>
  <si>
    <t xml:space="preserve">            Метр складной деревянный Stabila 1004 (1м)</t>
  </si>
  <si>
    <t xml:space="preserve">            Метр складной деревянный Stabila 1007 (2м)</t>
  </si>
  <si>
    <t xml:space="preserve">            Метр складной деревянный Stabila 1104 (1м)</t>
  </si>
  <si>
    <t xml:space="preserve">            Метр складной деревянный Stabila 1107 (2м)</t>
  </si>
  <si>
    <t xml:space="preserve">            Метр складной деревянный Stabila 1407 (2м)</t>
  </si>
  <si>
    <t xml:space="preserve">            Метр складной деревянный Stabila 1607 (2м)</t>
  </si>
  <si>
    <t xml:space="preserve">            Метр складной деревянный Stabila 1607 см/дюймы (2м)</t>
  </si>
  <si>
    <t xml:space="preserve">            Метр складной деревянный Stabila 1701 (1м)</t>
  </si>
  <si>
    <t xml:space="preserve">            Метр складной деревянный Stabila 1707 (2м)</t>
  </si>
  <si>
    <t xml:space="preserve">            Метр складной деревянный Stabila 1907 (2м)</t>
  </si>
  <si>
    <t xml:space="preserve">            Метр складной деревянный Stabila 407 (2м)</t>
  </si>
  <si>
    <t xml:space="preserve">            Метр складной деревянный Stabila 407N (2м)</t>
  </si>
  <si>
    <t xml:space="preserve">            Метр складной деревянный Stabila 417 (2м)</t>
  </si>
  <si>
    <t xml:space="preserve">            Метр складной деревянный Stabila 601 (1м)</t>
  </si>
  <si>
    <t xml:space="preserve">            Метр складной деревянный Stabila 601N см/дюймы (1м)</t>
  </si>
  <si>
    <t xml:space="preserve">            Метр складной деревянный Stabila 607 (2м)</t>
  </si>
  <si>
    <t xml:space="preserve">            Метр складной деревянный Stabila 607 N</t>
  </si>
  <si>
    <t xml:space="preserve">            Метр складной деревянный Stabila 617 (2м)</t>
  </si>
  <si>
    <t xml:space="preserve">            Метр складной деревянный Stabila 617 W (2м)</t>
  </si>
  <si>
    <t xml:space="preserve">            Метр складной деревянный Stabila 617/11 (3м)</t>
  </si>
  <si>
    <t xml:space="preserve">            Метр складной деревянный Stabila 701 (1м)</t>
  </si>
  <si>
    <t xml:space="preserve">            Метр складной деревянный Stabila 707 (2м)</t>
  </si>
  <si>
    <t xml:space="preserve">            Метр складной деревянный Stabila 717 (2м)</t>
  </si>
  <si>
    <t xml:space="preserve">            Метр складной деревянный Stabila 907 (2м)</t>
  </si>
  <si>
    <t xml:space="preserve">            Метр складной деревянный Stabila 907 N (2м)</t>
  </si>
  <si>
    <t xml:space="preserve">            Метр складной деревянный Stabila 917 (2м)</t>
  </si>
  <si>
    <t xml:space="preserve">            Рулетка Stabila 42G (стекловолокно, белая, 20м)</t>
  </si>
  <si>
    <t xml:space="preserve">            Рулетка Stabila 42G (стекловолокно, белая, 30м)</t>
  </si>
  <si>
    <t xml:space="preserve">            Рулетка Stabila 42G (стекловолокно, белая, 50м)</t>
  </si>
  <si>
    <t xml:space="preserve">            Рулетка Stabila 42P (сталь-полиамид, желтая, 10м)</t>
  </si>
  <si>
    <t xml:space="preserve">            Рулетка Stabila 42P (сталь-полиамид, желтая, 20м)</t>
  </si>
  <si>
    <t xml:space="preserve">            Рулетка Stabila 42P (сталь-полиамид, желтая, 30м)</t>
  </si>
  <si>
    <t xml:space="preserve">            Рулетка Stabila 42P (сталь-полиамид, желтая, 50м)</t>
  </si>
  <si>
    <t xml:space="preserve">            Рулетка Stabila 42W (сталь, белая, 100м)</t>
  </si>
  <si>
    <t xml:space="preserve">            Рулетка Stabila 42W (сталь, белая, 20м)</t>
  </si>
  <si>
    <t xml:space="preserve">            Рулетка Stabila 42W (сталь, белая, 30м)</t>
  </si>
  <si>
    <t xml:space="preserve">            Рулетка Stabila 42W (сталь, белая, 50м)</t>
  </si>
  <si>
    <t xml:space="preserve">            Рулетка Stabila 46W (сталь, белая, 10м)</t>
  </si>
  <si>
    <t xml:space="preserve">            Рулетка Stabila 46W (сталь, белая, 20м)</t>
  </si>
  <si>
    <t xml:space="preserve">            Рулетка Stabila 46W (сталь, белая, 30м)</t>
  </si>
  <si>
    <t xml:space="preserve">            Рулетка Stabila 49G (стекловолокно, белая, 10м)</t>
  </si>
  <si>
    <t xml:space="preserve">            Рулетка Stabila 49G (стекловолокно, белая, 20м)</t>
  </si>
  <si>
    <t xml:space="preserve">            Рулетка Stabila 49G (стекловолокно, белая, 30м)</t>
  </si>
  <si>
    <t xml:space="preserve">            Рулетка Stabila 49P (сталь-полиамид, желтая, 10м)</t>
  </si>
  <si>
    <t xml:space="preserve">            Рулетка Stabila 49P (сталь-полиамид, желтая, 20м)</t>
  </si>
  <si>
    <t xml:space="preserve">            Рулетка Stabila 49P (сталь-полиамид, желтая, 30м)</t>
  </si>
  <si>
    <t xml:space="preserve">            Рулетка Stabila 49W (сталь, белая, 10м)</t>
  </si>
  <si>
    <t xml:space="preserve">            Рулетка Stabila 49W (сталь, белая, 20м)</t>
  </si>
  <si>
    <t xml:space="preserve">            Рулетка Stabila 49W (сталь, белая, 30м)</t>
  </si>
  <si>
    <t xml:space="preserve">            Рулетка Stabila 50G (стекловолокно, белая, 10м)</t>
  </si>
  <si>
    <t xml:space="preserve">            Рулетка Stabila 50G (стекловолокно, белая, 20м)</t>
  </si>
  <si>
    <t xml:space="preserve">            Рулетка Stabila 50G (стекловолокно, белая, 30м)</t>
  </si>
  <si>
    <t xml:space="preserve">            Рулетка Stabila 50P (сталь-полиамид, желтая, 10м)</t>
  </si>
  <si>
    <t xml:space="preserve">            Рулетка Stabila 50P (сталь-полиамид, желтая, 20м)</t>
  </si>
  <si>
    <t xml:space="preserve">            Рулетка Stabila 50P (сталь-полиамид, желтая, 30м)</t>
  </si>
  <si>
    <t xml:space="preserve">            Рулетка Stabila 50W (сталь, белая, 10м)</t>
  </si>
  <si>
    <t xml:space="preserve">            Рулетка Stabila 50W (сталь, белая, 20м)</t>
  </si>
  <si>
    <t xml:space="preserve">            Рулетка Stabila 50W (сталь, белая, 30м)</t>
  </si>
  <si>
    <t xml:space="preserve">            Рулетка Stabila Architect (сталь, белая, 10м)</t>
  </si>
  <si>
    <t xml:space="preserve">            Рулетка Stabila Architect (сталь, белая, 15м)</t>
  </si>
  <si>
    <t xml:space="preserve">            Рулетка Stabila Type BM 20 (2м)</t>
  </si>
  <si>
    <t xml:space="preserve">            Рулетка Stabila Type BM 20 (3 м)</t>
  </si>
  <si>
    <t xml:space="preserve">            Рулетка Stabila Type BM 20 (5 м)</t>
  </si>
  <si>
    <t xml:space="preserve">            Рулетка Stabila Type BM 30 (2 м)</t>
  </si>
  <si>
    <t xml:space="preserve">            Рулетка Stabila Type BM 30 (3 м)</t>
  </si>
  <si>
    <t xml:space="preserve">            Рулетка Stabila Type BM 30 (5 м)</t>
  </si>
  <si>
    <t xml:space="preserve">            Рулетка Stabila Type BM 30 (8 м)</t>
  </si>
  <si>
    <t xml:space="preserve">            Рулетка Stabila Type BM 30W (3 м)</t>
  </si>
  <si>
    <t xml:space="preserve">            Рулетка Stabila Type BMT 10</t>
  </si>
  <si>
    <t xml:space="preserve">            Рулетка Stabila Type BMT 3</t>
  </si>
  <si>
    <t xml:space="preserve">            Рулетка Stabila Type BMT 5</t>
  </si>
  <si>
    <t xml:space="preserve">            Рулетка Stabila Type BMT 8</t>
  </si>
  <si>
    <t xml:space="preserve">    Системы контроля выборки грунта AGATEC EDZIGPRO</t>
  </si>
  <si>
    <t xml:space="preserve">        Система контроля глубины выборки грунта и профиля для экскаваторов AGATEC EDZIGPRO 3 SENSORS с 3 датчиками</t>
  </si>
  <si>
    <t xml:space="preserve">        Система контроля глубины выборки грунта и профиля для экскаваторов AGATEC EDZIGPRO 4 SENSORS с 4 датчиками</t>
  </si>
  <si>
    <t xml:space="preserve">        Геодезические системы позиционирования   GeoMax</t>
  </si>
  <si>
    <t xml:space="preserve">                GPS станция GeoMax ZGP800 GPS/GNSS System without radio</t>
  </si>
  <si>
    <t xml:space="preserve">                GPS станция GeoMax ZGP800 RTK GPS/GNSS System with radio</t>
  </si>
  <si>
    <t xml:space="preserve">                GPS станция GeoMax ZGP800 RTK Network rover</t>
  </si>
  <si>
    <t xml:space="preserve">                GPS станция GeoMax ZGP800 RTK Rover, with radio</t>
  </si>
  <si>
    <t xml:space="preserve">                GPS станция GeoMax ZGP800 RTK Rover, without radio</t>
  </si>
  <si>
    <t xml:space="preserve">        Нивелиры цифровые GeoMax</t>
  </si>
  <si>
    <t xml:space="preserve">            Нивелир цифровой GeoMax ZDL 700 basic pakage</t>
  </si>
  <si>
    <t xml:space="preserve">            Нивелир цифровой GeoMax ZDL 700 standart pakage</t>
  </si>
  <si>
    <t xml:space="preserve">        Тахеометры GeoMax</t>
  </si>
  <si>
    <t xml:space="preserve">            Батарея аккумуляторная ZBA101 NiMH для тахеометра электронного GeoMax </t>
  </si>
  <si>
    <t xml:space="preserve">            Клавиатура опциональная (вторая) ZКB100 для тахеометра электронного GeoMax ZTS600</t>
  </si>
  <si>
    <t xml:space="preserve">            Тахеометр электронный GeoMax Zoom20 2" a2 (250м)</t>
  </si>
  <si>
    <t xml:space="preserve">            Тахеометр электронный GeoMax Zoom20 2" a4 (400м)</t>
  </si>
  <si>
    <t xml:space="preserve">            Тахеометр электронный GeoMax Zoom20 3" a2 (250м)</t>
  </si>
  <si>
    <t xml:space="preserve">            Тахеометр электронный GeoMax Zoom20 3" a4 (400м)</t>
  </si>
  <si>
    <t xml:space="preserve">            Тахеометр электронный GeoMax Zoom20 5" a2 (250м)</t>
  </si>
  <si>
    <t xml:space="preserve">            Тахеометр электронный GeoMax Zoom20 5" a4 (400м)</t>
  </si>
  <si>
    <t xml:space="preserve">            Тахеометр электронный GeoMax Zoom20 7" a2 (250м)</t>
  </si>
  <si>
    <t xml:space="preserve">            Тахеометр электронный GeoMax Zoom20 7" a4 (400м)</t>
  </si>
  <si>
    <t xml:space="preserve">            Тахеометр электронный GeoMax Zoom30 2" a4 (400м)</t>
  </si>
  <si>
    <t xml:space="preserve">            Тахеометр электронный GeoMax Zoom30 2" a6 (600м)</t>
  </si>
  <si>
    <t xml:space="preserve">            Тахеометр электронный GeoMax Zoom30 3" a4 (400м)</t>
  </si>
  <si>
    <t xml:space="preserve">            Тахеометр электронный GeoMax Zoom30 3" a6 (600м)</t>
  </si>
  <si>
    <t xml:space="preserve">            Тахеометр электронный GeoMax Zoom30 5" a4 (400м)</t>
  </si>
  <si>
    <t xml:space="preserve">            Тахеометр электронный GeoMax Zoom30 5" a6 (600м)</t>
  </si>
  <si>
    <t xml:space="preserve">            Тахеометр электронный GeoMax Zoom30 7" a4 (400м)</t>
  </si>
  <si>
    <t xml:space="preserve">        Аксессуары к геодезическим приборам</t>
  </si>
  <si>
    <t xml:space="preserve">            Адаптер для установки GPS антенн на веху с дюймовой резьбой</t>
  </si>
  <si>
    <t xml:space="preserve">            Адаптер треггера ADA AL13 для GPS черный</t>
  </si>
  <si>
    <t xml:space="preserve">            Адаптер треггера AL13 для GPS  поворотный на 360 градусов черный</t>
  </si>
  <si>
    <t xml:space="preserve">            Адаптер треггера с оптическим отвесом и регулируемой резьбой ADA AL13 wild</t>
  </si>
  <si>
    <t xml:space="preserve">            Бипод D-1В ,(Бипод для удержания вехи D-1D, веха 2,15 м.зажим винт, чехол для переноски). </t>
  </si>
  <si>
    <t xml:space="preserve">        Держатель ZST100 для вехи GeoMax ZPT101</t>
  </si>
  <si>
    <t xml:space="preserve">        Веха телескопическая GeoMax ZPT101 2,15 м для установки отражателя</t>
  </si>
  <si>
    <t xml:space="preserve">            Веха фибро-карбоновая Geo-Fennel L 36 (3,6 м)</t>
  </si>
  <si>
    <t xml:space="preserve">            Веха фибро-карбоновая Geo-Fennel L 50 (5 м)</t>
  </si>
  <si>
    <t xml:space="preserve">            Веха ADA Р2-2 (2м)</t>
  </si>
  <si>
    <t xml:space="preserve">            Веха ADA Р3-2 (3м)</t>
  </si>
  <si>
    <t xml:space="preserve">            Веха ADA Р5-2 (5м)</t>
  </si>
  <si>
    <t xml:space="preserve">            Крепление поворотное для призмы АК17 (SOKKIA TYPE AP11)</t>
  </si>
  <si>
    <t xml:space="preserve">            Марка визирная с поворотным креплением АК18 (PPS 3050 red)</t>
  </si>
  <si>
    <t xml:space="preserve">            Марка визирная с поворотным креплением АК19 (Sokkia)</t>
  </si>
  <si>
    <t xml:space="preserve">            Минипризма ADA SET ADS 103 (D=25mm/O=0mm)</t>
  </si>
  <si>
    <t xml:space="preserve">            Минипризма ADS102(A)</t>
  </si>
  <si>
    <t xml:space="preserve">            Однопризменная система ADS19 (SOKKIA TYPE APS11)</t>
  </si>
  <si>
    <t>Пластмассовая вилка Отражатель однопризменный ADA AК-17 оранжевый (D=64 mm/O=-30/0mm)</t>
  </si>
  <si>
    <t>Металлическая вилка Отражатель однопризменный ADA AК-18 желтый (D=64 mm/O=-30/0mm)</t>
  </si>
  <si>
    <t>Металлическая вилкаОтражатель однопризменный ADA AК-18 оранжевый (D=64 mm/O=-30/0mm)</t>
  </si>
  <si>
    <t>Металлическая вилка Отражатель однопризменный с диодной подсветкой (марка визирная AK18 + призма в корпусе AY01B2)</t>
  </si>
  <si>
    <t xml:space="preserve">    Металлическая вилка Отражатель однопризменный с диодной подсветкой ADA AК-18 желтый (D=64 mm/O=-30/0mm)</t>
  </si>
  <si>
    <t xml:space="preserve">            Призма в корпусе AY01B1 (AP01)</t>
  </si>
  <si>
    <t xml:space="preserve">            Призма в корпусе AY01B2 (Sokkia AP01)</t>
  </si>
  <si>
    <t xml:space="preserve">            Призма в корпусе AY01C1</t>
  </si>
  <si>
    <t xml:space="preserve">            Треггер AJ10-D (Wild/Leica) с оптическим отвесом</t>
  </si>
  <si>
    <t xml:space="preserve">            Треггер AJ13-D3 без оптического отвеса</t>
  </si>
  <si>
    <t xml:space="preserve">            Треггер без оптического отвеса ADA AJ13-С2 черный</t>
  </si>
  <si>
    <t xml:space="preserve">            Треггер с оптическим отвесом ADA AJ13-В1 черный</t>
  </si>
  <si>
    <t xml:space="preserve">            Трехпризменная система ADS30 (SOKKIA TYPE APS32)</t>
  </si>
  <si>
    <t xml:space="preserve">    Теодолиты</t>
  </si>
  <si>
    <t>Теодолиты оптические</t>
  </si>
  <si>
    <t xml:space="preserve">        Теодолиты оптические ADA Instruments</t>
  </si>
  <si>
    <t xml:space="preserve">            Теодолит оптический ADA PROF-X10</t>
  </si>
  <si>
    <t xml:space="preserve">            Теодолит оптический ADA PROF-X10 с поверкой</t>
  </si>
  <si>
    <t xml:space="preserve">            Теодолит оптический ADA PROF-X2</t>
  </si>
  <si>
    <t xml:space="preserve">            Теодолит оптический ADA PROF-X2 с поверкой</t>
  </si>
  <si>
    <t xml:space="preserve">            Теодолит оптический ADA PROF-X6 </t>
  </si>
  <si>
    <t xml:space="preserve">            Теодолит оптический ADA PROF-X6 с поверкой</t>
  </si>
  <si>
    <t xml:space="preserve">        Теодолиты оптические Geo-Fennel</t>
  </si>
  <si>
    <t xml:space="preserve">            Теодолит оптический Geo-Fennel FET 200 (теодолит на трегере, руководство по эксплуатации, укладочный кейс, юстировочный инструмент, чехол от дождя, плечевые ремни)</t>
  </si>
  <si>
    <t xml:space="preserve">            Теодолит оптический Geo-Fennel FET 500 (теодолит на трегере, руководство по эксплуатации, укладочный кейс, юстировочный инструмент)</t>
  </si>
  <si>
    <t xml:space="preserve">        Теодолиты оптические УОМЗ</t>
  </si>
  <si>
    <t xml:space="preserve">            Теодолит оптический "УОМЗ" 3Т2КА (теодолит на трегере, руководство по эксплуатации, укладочный кейс, юстировочный инструмент)</t>
  </si>
  <si>
    <t xml:space="preserve">            Теодолит оптический "УОМЗ" 3Т2КП (теодолит на трегере, руководство по эксплуатации, укладочный кейс, юстировочный инструмент)</t>
  </si>
  <si>
    <t xml:space="preserve">            Теодолит оптический "УОМЗ" 3Т5КП (теодолит на трегере, руководство по эксплуатации, укладочный кейс, юстировочный инструмент)</t>
  </si>
  <si>
    <t xml:space="preserve">            Теодолит оптический "УОМЗ" 4T15П (теодолит на трегере, руководство по эксплуатации, укладочный кейс, юстировочный инструмент)</t>
  </si>
  <si>
    <t xml:space="preserve">            Теодолит оптический "УОМЗ" 4T30П (теодолит на трегере, руководство по эксплуатации, укладочный кейс, юстировочный инструмент)</t>
  </si>
  <si>
    <t>Теодолиты электронные</t>
  </si>
  <si>
    <t xml:space="preserve">        Теодолиты электронные BOIF</t>
  </si>
  <si>
    <t xml:space="preserve">            Кабель BOIF RS232 для передачи данных на ПК (для теодолита электронного DJD2-GH) </t>
  </si>
  <si>
    <t xml:space="preserve">            Теодолит электронный BOIF DJD10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дождя, плечевые ремни)</t>
  </si>
  <si>
    <t xml:space="preserve">            Теодолит электронный BOIF DJD10 с поверкой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дождя, плечевые ремни, свидетельство поверки)</t>
  </si>
  <si>
    <t xml:space="preserve">            Теодолит электронный BOIF DJD2-GH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дождя, плечевые ремни)</t>
  </si>
  <si>
    <t xml:space="preserve">            Теодолит электронный BOIF DJD2-GH с поверкой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дождя, плечевые ремни, свидетельство поверки)</t>
  </si>
  <si>
    <t xml:space="preserve">            Теодолит электронный BOIF DJD20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дождя, плечевые ремни)</t>
  </si>
  <si>
    <t xml:space="preserve">            Теодолит электронный BOIF DJD20 с поверкой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дождя, плечевые ремни, свидетельство поверки)</t>
  </si>
  <si>
    <t xml:space="preserve">            Теодолит электронный BOIF DJD5-GH (теодолит на трегере, аккумуляторная батарея, зарядное устройство, руководство по эксплуатации, укладочный кейс, юстировочный инструмент, чехол от дождя, плечевые ремни)</t>
  </si>
  <si>
    <t xml:space="preserve">            Теодолит электронный BOIF DJD5-GH с поверкой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дождя, плечевые ремни, свидетельство поверки)</t>
  </si>
  <si>
    <t xml:space="preserve">        Теодолиты электронные Geo-Fennel</t>
  </si>
  <si>
    <t xml:space="preserve">            Теодолит электронный Geo-Fennel FET 110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дождя)</t>
  </si>
  <si>
    <t xml:space="preserve">            Теодолит электронный Geo-Fennel FET 120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дождя)</t>
  </si>
  <si>
    <t xml:space="preserve">            Теодолит электронный Geo-Fennel FET 405-K</t>
  </si>
  <si>
    <t xml:space="preserve">            Теодолит электронный Geo-Fennel FET 420 K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инструмент, чехол от дождя)</t>
  </si>
  <si>
    <t xml:space="preserve">            Теодолит электронный TJOP FDTL-2 с лазерным наведением (теодолит на трегере, аккумуляторная батарея, бокс аккумуляторной батареи, зарядное устройство, руководство по эксплуатации, укладочный кейс, юстировочный инструмент)</t>
  </si>
  <si>
    <t xml:space="preserve">    Трассо/кабеле/тече/металлоискатели</t>
  </si>
  <si>
    <t xml:space="preserve">        Металлоискатели</t>
  </si>
  <si>
    <t xml:space="preserve">            Люкоискатель C-SCOPE CS880</t>
  </si>
  <si>
    <t xml:space="preserve">            Металлоискатель C-SCOPE CS'5MXP</t>
  </si>
  <si>
    <t xml:space="preserve">            Металлоискатель C-SCOPE CS1M</t>
  </si>
  <si>
    <t xml:space="preserve">            Металлоискатель C-SCOPE CS1MX</t>
  </si>
  <si>
    <t xml:space="preserve">            Металлоискатель C-SCOPE SD100</t>
  </si>
  <si>
    <t xml:space="preserve">            Металлоискатель C-SCOPE ZCS R1E</t>
  </si>
  <si>
    <t xml:space="preserve">            Металлоискатель C-SCOPE ZCS2MP</t>
  </si>
  <si>
    <t xml:space="preserve">            Металлоискатель C-SCOPE ZCS2MXP</t>
  </si>
  <si>
    <t xml:space="preserve">            Металлоискатель C-SCOPE ZCS3MX</t>
  </si>
  <si>
    <t xml:space="preserve">            Металлоискатель C-SCOPE ZCS440 XD</t>
  </si>
  <si>
    <t xml:space="preserve">            Металлоискатель C-SCOPE ZCS4PI</t>
  </si>
  <si>
    <t xml:space="preserve">            Металлоискатель C-SCOPE ZCS660</t>
  </si>
  <si>
    <t xml:space="preserve">            Металлоискатель C-SCOPE ZCS770 XD</t>
  </si>
  <si>
    <t xml:space="preserve">            Металлоискатель C-SCOPE ZCS9000HPX</t>
  </si>
  <si>
    <t xml:space="preserve">            Металлоискатель C-SCOPE ZCS990 XD</t>
  </si>
  <si>
    <t xml:space="preserve">            Сумка для металлоискателя C-SCOPE</t>
  </si>
  <si>
    <t xml:space="preserve">        Рефлектометры SEBA</t>
  </si>
  <si>
    <t xml:space="preserve">            Рефлектометр Digiflex COM</t>
  </si>
  <si>
    <t xml:space="preserve">            Рефлектометр Easyflex Com</t>
  </si>
  <si>
    <t xml:space="preserve">            Рефлектометр TDR Microflex</t>
  </si>
  <si>
    <t xml:space="preserve">        Трассоискатели C-SCOPE</t>
  </si>
  <si>
    <t xml:space="preserve">            Вилка индуктивная (сигнальная) 8/33 kHz для евророзетки C-SCOPE YIRIP-33-8E</t>
  </si>
  <si>
    <t xml:space="preserve">            Генератор для трассоискателя C-SCOPE ZCSSGA-33E (генератор 0.3Вт, штырь заземления, провода, инструкция на русском языке)</t>
  </si>
  <si>
    <t xml:space="preserve">            Генератор для трассоискателя C-SCOPE ZSSMXT-33-8-512</t>
  </si>
  <si>
    <t xml:space="preserve">            Генератор для трассоискателя C-SCOPE ZSSSGV-33E (генератор 0.3Вт, штырь заземления, провода, инструкция на русском языке)</t>
  </si>
  <si>
    <t xml:space="preserve">            Зонд 22 мм диаметр 33kHz для кабельканалов для XD (3м) и MXL (7м) C-SCOPE YIRSD-33</t>
  </si>
  <si>
    <t xml:space="preserve">            Зонд C-SCOPE  8kHz для MXL (7м)  приемников</t>
  </si>
  <si>
    <t xml:space="preserve">            Зонд C-SCOPE 33kHz для XD (5 м) и MXL (7м)  приемников</t>
  </si>
  <si>
    <t xml:space="preserve">            Кабель для магнитного подключения для MXT генераторов C-SCOPE H2466</t>
  </si>
  <si>
    <t xml:space="preserve">            Кабель для прямого подключения для MXT генераторов C-SCOPE B4028A</t>
  </si>
  <si>
    <t xml:space="preserve">            Кабель для прямого подключения для SGA/SGV генераторов C-SCOPE B4026A</t>
  </si>
  <si>
    <t xml:space="preserve">            Кабель для трассировки неметаллических труб для генератора C-SCOPE YIRPPT20 </t>
  </si>
  <si>
    <t xml:space="preserve">            Кабель для трассировки неметаллических труб C-SCOPE YIRPPT50 </t>
  </si>
  <si>
    <t xml:space="preserve">            Кабель заземления 10м для генераторов MXT C-SCOPE B4044A</t>
  </si>
  <si>
    <t xml:space="preserve">            Кабель заземления 10м для генераторов SGA/SGV C-SCOPE B4022A</t>
  </si>
  <si>
    <t xml:space="preserve">            Клещи индуктивные (сигнальные) 8/33 kHz 105мм C-SCOPE YIRC-33-8</t>
  </si>
  <si>
    <t xml:space="preserve">            Клещи индуктивные для генератора C-SCOPE YIRCLAMP-33</t>
  </si>
  <si>
    <t xml:space="preserve">            Переходник на дренажный трос Lockfast для установки зонда C-SCOPE YIRS-LFC</t>
  </si>
  <si>
    <t xml:space="preserve">            Переходник на дренажный трос для установки зонда C-SCOPE YIRS-SPC</t>
  </si>
  <si>
    <t xml:space="preserve">            Сумка для трассоискателя C-SCOPE</t>
  </si>
  <si>
    <t xml:space="preserve">            Сумка для трассопоискового комплекта C-SCOPE YCB/CS</t>
  </si>
  <si>
    <t xml:space="preserve">            Трассоискатель C-SCOPE ZCSCAT-33 E</t>
  </si>
  <si>
    <t xml:space="preserve">            Трассоискатель C-SCOPE ZCSCATXD-33 E</t>
  </si>
  <si>
    <t xml:space="preserve">            Трассоискатель C-SCOPE ZCSMXL-33-8-512</t>
  </si>
  <si>
    <t xml:space="preserve">            Трассоискатель C-SCOPE ZCSMXL-33-8-640</t>
  </si>
  <si>
    <t xml:space="preserve">            Штырь заземления C-SCOPE H2338</t>
  </si>
  <si>
    <t xml:space="preserve">        Трассоискатели METROTECH</t>
  </si>
  <si>
    <t xml:space="preserve">            Клещи 100 мм MET 4490</t>
  </si>
  <si>
    <t xml:space="preserve">            Клещи 100 мм SiS для I5000</t>
  </si>
  <si>
    <t xml:space="preserve">            Клещи для Easyloc Tx, 100 мм</t>
  </si>
  <si>
    <t xml:space="preserve">            Система для поиска газопровода и мест нарушения изоляции PFL GAZ 50</t>
  </si>
  <si>
    <t xml:space="preserve">            Течеискатель Correlux P1 Basic</t>
  </si>
  <si>
    <t xml:space="preserve">            Течеискатель Correlux P1 PRO</t>
  </si>
  <si>
    <t xml:space="preserve">            Течеискатель Correlux P1 Standart</t>
  </si>
  <si>
    <t xml:space="preserve">            Течеискатель Hydrolux HL500 PRO</t>
  </si>
  <si>
    <t xml:space="preserve">            Течеискатель Hydrolux HL500 Standart</t>
  </si>
  <si>
    <t xml:space="preserve">            Течеискатель Hydrolux HL5000 PRO</t>
  </si>
  <si>
    <t xml:space="preserve">            Течеискатель Hydrolux HL5000 Standart</t>
  </si>
  <si>
    <t xml:space="preserve">            Течеискатель Hydrolux HL5R</t>
  </si>
  <si>
    <t xml:space="preserve">            Трассоискатель Easyloc Plus-RxTx (трассоискатель, генератор 2 Вт, штырь заземления, провода, кейс, инструкция на русском языке)</t>
  </si>
  <si>
    <t xml:space="preserve">            Трассоискатель Easyloc-RxTx (трассоискатель, генератор 0.5Вт, штырь заземления, провода, кейс, инструкция на русском языке)</t>
  </si>
  <si>
    <t xml:space="preserve">            Трассоискатель i5000 RxTx с аккумуляторами</t>
  </si>
  <si>
    <t xml:space="preserve">            Трассоискатель Vivax vLocPro (трассоискатель, генератор 10 Вт, штырь заземления, провода, кейс, инструкция на русском языке)</t>
  </si>
  <si>
    <t xml:space="preserve">            Трассоискатель с генератором Ferrolux FL 10-SET (трассоискатель, генератор 10Вт, штырь заземления, провода, кейс, инструкция на русском языке)</t>
  </si>
  <si>
    <t xml:space="preserve">            Трассоискатель с генератором Ferrolux FL 50-SET (трассоискатель, генератор 50Вт, штырь заземления, провода, кейс, инструкция на русском языке)</t>
  </si>
  <si>
    <t xml:space="preserve">            Трассоискатель с генератором METROTECH 9860DFXT (трассоискатель, генератор 3Вт, А-рамка, штырь заземления, провода, кейс, инструкция на русском языке)</t>
  </si>
  <si>
    <t xml:space="preserve">            Трассоискатель с генератором METROTECH 9860DLXT (трассоискатель, генератор 3Вт, штырь заземления, провода, кейс,  инструкция на русском языке)</t>
  </si>
  <si>
    <t xml:space="preserve">            Трассоискатель с генератором METROTECH 9890DFXT (трассоискатель, генератор 3Вт, А-рамка, штырь заземления, провода, кейс, инструкция на русском языке)</t>
  </si>
  <si>
    <t xml:space="preserve">            Трассоискатель с генератором METROTECH 9890DLXT (трассоискатель, генератор 3Вт, штырь заземления, провода, кейс, инструкция на русском языке)</t>
  </si>
  <si>
    <t xml:space="preserve">    Угломеры</t>
  </si>
  <si>
    <t xml:space="preserve">        Угломеры механические Metland</t>
  </si>
  <si>
    <t xml:space="preserve">            Угломер Metland</t>
  </si>
  <si>
    <t xml:space="preserve">        Угломеры механические Stabila</t>
  </si>
  <si>
    <t xml:space="preserve">            Угломер Stabila AWM 37 см</t>
  </si>
  <si>
    <t xml:space="preserve">            Угломер Stabila AWM 60 см</t>
  </si>
  <si>
    <t xml:space="preserve">            Чехол к угломеру Stabila AWM 37 SH37</t>
  </si>
  <si>
    <t xml:space="preserve">            Чехол к угломеру Stabila AWM 60 SH60</t>
  </si>
  <si>
    <t xml:space="preserve">        Угломеры цифровые Bosch</t>
  </si>
  <si>
    <t xml:space="preserve">            Угломер цифровой Bosch DWM 40 L</t>
  </si>
  <si>
    <t xml:space="preserve">            Угломер цифровой Bosch DWM 40 L SET</t>
  </si>
  <si>
    <t xml:space="preserve">        Угломеры электронные ADA</t>
  </si>
  <si>
    <t xml:space="preserve">            Угломер электронный ADA AngleMeter</t>
  </si>
  <si>
    <t xml:space="preserve">            Угломер электронный ADA AngleRuler</t>
  </si>
  <si>
    <t xml:space="preserve">        Угломеры электронные Geo-Fennel</t>
  </si>
  <si>
    <t xml:space="preserve">            Угломер электронный с лазерным/электронным уровнем Geo-Fennel Multi Digit Pro (угломер, батареи, чехол)</t>
  </si>
  <si>
    <t xml:space="preserve">        Угломеры электронные Geo-Fennel Ecoline</t>
  </si>
  <si>
    <t xml:space="preserve">            Угломер электронный Geo-Fennel-Ecoline EL823</t>
  </si>
  <si>
    <t xml:space="preserve">    Уровни</t>
  </si>
  <si>
    <t>Уровни лазерные</t>
  </si>
  <si>
    <t xml:space="preserve">        Уровни лазерные Bosch</t>
  </si>
  <si>
    <t xml:space="preserve">            Уровень лазерный Bosch GTL 3 </t>
  </si>
  <si>
    <t xml:space="preserve">        Уровни лазерные Geo-Fennel</t>
  </si>
  <si>
    <t xml:space="preserve">            Уровень лазерный Geo-Fennel Long Liner (с батареями, чехлом)</t>
  </si>
  <si>
    <t xml:space="preserve">            Уровень лазерный Geo-Fennel Torpedo </t>
  </si>
  <si>
    <t xml:space="preserve">        Уровни лазерные Geo-Fennel Ecoline</t>
  </si>
  <si>
    <t xml:space="preserve">            Уровень лазерный Geo-Fennel-Ecoline EL166 (уровень, батареи, чехол)</t>
  </si>
  <si>
    <t xml:space="preserve">            Уровень лазерный Geo-Fennel-Ecoline EL168</t>
  </si>
  <si>
    <t xml:space="preserve">        Уровни лазерные Stabila</t>
  </si>
  <si>
    <t xml:space="preserve">            Уровень лазерный Stabila 70L-P+L SET (уровень, батареи, складной метр, мишень, очки, кейс)</t>
  </si>
  <si>
    <t xml:space="preserve">            Уровень лазерный Stabila 70LJ-P+L/60 cm (уровень, батареи)</t>
  </si>
  <si>
    <t xml:space="preserve">            Уровень лазерный Stabila 70LJ/60 cm (уровень, батареи)</t>
  </si>
  <si>
    <t xml:space="preserve">            Уровень лазерный Stabila 70LM (уровень, батареи, складной метр, мишень, призма, очки, кейс)</t>
  </si>
  <si>
    <t xml:space="preserve">            Уровень лазерный Stabila 70LM-P+L (уровень, батареи, складной метр, мишень, очки, кейс)</t>
  </si>
  <si>
    <t xml:space="preserve">            Уровень лазерный Stabila 80LMX-P+L (уровень, батареи, складной метр, мишень, призма, очки, кейс)</t>
  </si>
  <si>
    <t xml:space="preserve">            Уровень лазерный Stabila 80LMX-P+L Set </t>
  </si>
  <si>
    <t xml:space="preserve">            Уровень лазерный Stabila 80LMX-S</t>
  </si>
  <si>
    <t xml:space="preserve">            Уровень лазерный Stabila НL 100 (уровень, батареи, очки, кейс)</t>
  </si>
  <si>
    <t xml:space="preserve"> Уровни строительные</t>
  </si>
  <si>
    <t xml:space="preserve">        Уровни строительные X-Line</t>
  </si>
  <si>
    <t xml:space="preserve">            Уровень строительный X-Line 3D-Axis</t>
  </si>
  <si>
    <t xml:space="preserve">        Уровни строительные ADA</t>
  </si>
  <si>
    <t xml:space="preserve">            Уровень строительный ADA Torpedo (23 см)</t>
  </si>
  <si>
    <t xml:space="preserve">        Уровни специальные Stabila</t>
  </si>
  <si>
    <t xml:space="preserve">            Комплект уровней Stabila Electric-SET (уровень строительный Stabila 70 Electric (120см)+Уровень строительный Stabila 70 Electric (43см)+ уровень строительный 101 Pocket M)</t>
  </si>
  <si>
    <t xml:space="preserve">            Комплект уровней Stabila Gipser-SET (уровень строительный Stabila 70 (180см) - 2 шт.+уровень строительный Stabila 70 (60см) - 2 шт.+ уголки-крепеж)</t>
  </si>
  <si>
    <t xml:space="preserve">            Комплект уровней Stabila Innenausbau-SET(уровень строительный Stabila 70 (180см)+Уровень строительный Stabila 80А (60см))</t>
  </si>
  <si>
    <t xml:space="preserve">            Уровень строительный Stabila 104 Allround (25см)</t>
  </si>
  <si>
    <t xml:space="preserve">            Уровень строительный Stabila 196-2К (120см)</t>
  </si>
  <si>
    <t xml:space="preserve">            Уровень строительный Stabila 70 Electric (120см)</t>
  </si>
  <si>
    <t xml:space="preserve">            Уровень строительный Stabila 70 Electric (43см)</t>
  </si>
  <si>
    <t xml:space="preserve">            Уровень строительный Stabila 70MAS (80см)</t>
  </si>
  <si>
    <t xml:space="preserve">            Уровень строительный Stabila 80M (100см)</t>
  </si>
  <si>
    <t xml:space="preserve">            Уровень строительный Stabila 80M (60см)</t>
  </si>
  <si>
    <t xml:space="preserve">            Уровень строительный Stabila 96-2К (100см)</t>
  </si>
  <si>
    <t xml:space="preserve">            Уровень строительный Stabila 96-2К (120см)</t>
  </si>
  <si>
    <t xml:space="preserve">            Уровень строительный Stabila 96-2К (80см)</t>
  </si>
  <si>
    <t xml:space="preserve">            Уровень строительный Stabila Handy (25см)</t>
  </si>
  <si>
    <t xml:space="preserve">            Уровень строительный Stabila HandyM (25см)</t>
  </si>
  <si>
    <t xml:space="preserve">            Уровень строительный деревянный Stabila 133 (100см)</t>
  </si>
  <si>
    <t xml:space="preserve">            Уровень строительный деревянный Stabila 133 (30см)</t>
  </si>
  <si>
    <t xml:space="preserve">            Уровень строительный деревянный Stabila 133 (40см)</t>
  </si>
  <si>
    <t xml:space="preserve">            Уровень строительный деревянный Stabila 133 (50см)</t>
  </si>
  <si>
    <t xml:space="preserve">            Уровень строительный деревянный Stabila 133 (60см)</t>
  </si>
  <si>
    <t xml:space="preserve">            Уровень строительный деревянный Stabila 133 (80см)</t>
  </si>
  <si>
    <t xml:space="preserve">            Уровень строительный для крепления на струне Stabila Schnurwasserwaage (78мм)</t>
  </si>
  <si>
    <t xml:space="preserve">            Уровень строительный для электрика Stabila 101 Pocket M</t>
  </si>
  <si>
    <t xml:space="preserve">            Уровень строительный для электрика Stabila Pocket Basic</t>
  </si>
  <si>
    <t xml:space="preserve">            Уровень строительный для электрика Stabila Pocket Electric</t>
  </si>
  <si>
    <t xml:space="preserve">            Уровень строительный для электрика Stabila Pocket Magnetic</t>
  </si>
  <si>
    <t xml:space="preserve">            Уровень-пластина горизонталь/вертикаль Stabila 2D-Level</t>
  </si>
  <si>
    <t xml:space="preserve">        Уровни строительные Stabila</t>
  </si>
  <si>
    <t xml:space="preserve">            Гидроуровень Stabila 93 ZS (10м)</t>
  </si>
  <si>
    <t xml:space="preserve">            Гидроуровень Stabila 93 ZS (20м)</t>
  </si>
  <si>
    <t xml:space="preserve">            Насадка-циркуль для уровней строительных для рисования кругов Stabila Markier-Hilfe</t>
  </si>
  <si>
    <t xml:space="preserve">            Насадка-циркуль для уровней строительных с лентой для рисования кругов Stabila Level-Marker-Set</t>
  </si>
  <si>
    <t xml:space="preserve">            Стальной метр Stabila Stahlmesband (2м)</t>
  </si>
  <si>
    <t xml:space="preserve">            Уровень строительный Stabila 106T (149-252см)</t>
  </si>
  <si>
    <t xml:space="preserve">            Уровень строительный Stabila 106T (183-315см)</t>
  </si>
  <si>
    <t xml:space="preserve">            Уровень строительный Stabila 106T (213–376см)</t>
  </si>
  <si>
    <t xml:space="preserve">            Уровень строительный Stabila 106TМ (152–255см)</t>
  </si>
  <si>
    <t xml:space="preserve">            Уровень строительный Stabila 106TМ (186-315см)</t>
  </si>
  <si>
    <t xml:space="preserve">            Уровень строительный Stabila 106TМ (216-379см)</t>
  </si>
  <si>
    <t xml:space="preserve">            Уровень строительный Stabila 196 (40см)</t>
  </si>
  <si>
    <t xml:space="preserve">            Уровень строительный Stabila 196-2 (100см)</t>
  </si>
  <si>
    <t xml:space="preserve">            Уровень строительный Stabila 196-2 (120см)</t>
  </si>
  <si>
    <t xml:space="preserve">            Уровень строительный Stabila 196-2 (183см)</t>
  </si>
  <si>
    <t xml:space="preserve">            Уровень строительный Stabila 196-2 (60см)</t>
  </si>
  <si>
    <t xml:space="preserve">            Уровень строительный Stabila 196-2 (80см)</t>
  </si>
  <si>
    <t xml:space="preserve">            Уровень строительный Stabila 196W (100см)</t>
  </si>
  <si>
    <t xml:space="preserve">            Уровень строительный Stabila 196W (60см)</t>
  </si>
  <si>
    <t xml:space="preserve">            Уровень строительный Stabila 196W (80см)</t>
  </si>
  <si>
    <t xml:space="preserve">            Уровень строительный Stabila 70 (100см)</t>
  </si>
  <si>
    <t xml:space="preserve">            Уровень строительный Stabila 70 (120см)</t>
  </si>
  <si>
    <t xml:space="preserve">            Уровень строительный Stabila 70 (150см)</t>
  </si>
  <si>
    <t xml:space="preserve">            Уровень строительный Stabila 70 (180см)</t>
  </si>
  <si>
    <t xml:space="preserve">            Уровень строительный Stabila 70 (200см)</t>
  </si>
  <si>
    <t xml:space="preserve">            Уровень строительный Stabila 70 (30см)</t>
  </si>
  <si>
    <t xml:space="preserve">            Уровень строительный Stabila 70 (40см)</t>
  </si>
  <si>
    <t xml:space="preserve">            Уровень строительный Stabila 70 (50см)</t>
  </si>
  <si>
    <t xml:space="preserve">            Уровень строительный Stabila 70 (60см)</t>
  </si>
  <si>
    <t xml:space="preserve">            Уровень строительный Stabila 70 (80см)</t>
  </si>
  <si>
    <t xml:space="preserve">            Уровень строительный Stabila 70 (90см)</t>
  </si>
  <si>
    <t xml:space="preserve">            Уровень строительный Stabila 70 3D Set (80+40см)</t>
  </si>
  <si>
    <t xml:space="preserve">            Уровень строительный Stabila 70 P-2-2 (150см)</t>
  </si>
  <si>
    <t xml:space="preserve">            Уровень строительный Stabila 70 P-2-2 (180см)</t>
  </si>
  <si>
    <t xml:space="preserve">            Уровень строительный Stabila 70 P-2-2 (200см)</t>
  </si>
  <si>
    <t xml:space="preserve">            Уровень строительный Stabila 70-2 (100см)</t>
  </si>
  <si>
    <t xml:space="preserve">            Уровень строительный Stabila 70-2 (120см)</t>
  </si>
  <si>
    <t xml:space="preserve">            Уровень строительный Stabila 70-2 (150см)</t>
  </si>
  <si>
    <t xml:space="preserve">            Уровень строительный Stabila 70-2 (180см)</t>
  </si>
  <si>
    <t xml:space="preserve">            Уровень строительный Stabila 70-2 (200см)</t>
  </si>
  <si>
    <t xml:space="preserve">            Уровень строительный Stabila 70-2 (40см)</t>
  </si>
  <si>
    <t xml:space="preserve">            Уровень строительный Stabila 70-2 (50см)</t>
  </si>
  <si>
    <t xml:space="preserve">            Уровень строительный Stabila 70-2 (60см)</t>
  </si>
  <si>
    <t xml:space="preserve">            Уровень строительный Stabila 70-2 (80см)</t>
  </si>
  <si>
    <t xml:space="preserve">            Уровень строительный Stabila 70-2 (90см)</t>
  </si>
  <si>
    <t xml:space="preserve">            Уровень строительный Stabila 70W (100см)</t>
  </si>
  <si>
    <t xml:space="preserve">            Уровень строительный Stabila 70W (120см)</t>
  </si>
  <si>
    <t xml:space="preserve">            Уровень строительный Stabila 70W (40см)</t>
  </si>
  <si>
    <t xml:space="preserve">            Уровень строительный Stabila 70W (60см)</t>
  </si>
  <si>
    <t xml:space="preserve">            Уровень строительный Stabila 70W (80см)</t>
  </si>
  <si>
    <t xml:space="preserve">            Уровень строительный Stabila 70W (90см)</t>
  </si>
  <si>
    <t xml:space="preserve">            Уровень строительный Stabila 70М (100см)</t>
  </si>
  <si>
    <t xml:space="preserve">            Уровень строительный Stabila 70М (120см)</t>
  </si>
  <si>
    <t xml:space="preserve">            Уровень строительный Stabila 70М (150см)</t>
  </si>
  <si>
    <t xml:space="preserve">            Уровень строительный Stabila 70М (180см)</t>
  </si>
  <si>
    <t xml:space="preserve">            Уровень строительный Stabila 70М (200см)</t>
  </si>
  <si>
    <t xml:space="preserve">            Уровень строительный Stabila 70М (30см)</t>
  </si>
  <si>
    <t xml:space="preserve">            Уровень строительный Stabila 70М (40см)</t>
  </si>
  <si>
    <t xml:space="preserve">            Уровень строительный Stabila 70М (50см)</t>
  </si>
  <si>
    <t xml:space="preserve">            Уровень строительный Stabila 70М (60см)</t>
  </si>
  <si>
    <t xml:space="preserve">            Уровень строительный Stabila 70М (80см)</t>
  </si>
  <si>
    <t xml:space="preserve">            Уровень строительный Stabila 70Т (25см)</t>
  </si>
  <si>
    <t xml:space="preserve">            Уровень строительный Stabila 70ТМ (22см)</t>
  </si>
  <si>
    <t xml:space="preserve">            Уровень строительный Stabila 70ТМW (25см)</t>
  </si>
  <si>
    <t xml:space="preserve">            Уровень строительный Stabila 80A (100см)</t>
  </si>
  <si>
    <t xml:space="preserve">            Уровень строительный Stabila 80A (120см)</t>
  </si>
  <si>
    <t xml:space="preserve">            Уровень строительный Stabila 80A (30см)</t>
  </si>
  <si>
    <t xml:space="preserve">            Уровень строительный Stabila 80A (40см)</t>
  </si>
  <si>
    <t xml:space="preserve">            Уровень строительный Stabila 80A (50см)</t>
  </si>
  <si>
    <t xml:space="preserve">            Уровень строительный Stabila 80A (60см)</t>
  </si>
  <si>
    <t xml:space="preserve">            Уровень строительный Stabila 80A (80см)</t>
  </si>
  <si>
    <t xml:space="preserve">            Уровень строительный Stabila 80A-2 (100см)</t>
  </si>
  <si>
    <t xml:space="preserve">            Уровень строительный Stabila 80A-2 (120см)</t>
  </si>
  <si>
    <t xml:space="preserve">            Уровень строительный Stabila 80A-2 (150см)</t>
  </si>
  <si>
    <t xml:space="preserve">            Уровень строительный Stabila 80A-2 (180см)</t>
  </si>
  <si>
    <t xml:space="preserve">            Уровень строительный Stabila 80A-2 (200см)</t>
  </si>
  <si>
    <t xml:space="preserve">            Уровень строительный Stabila 80A-2 (40см)</t>
  </si>
  <si>
    <t xml:space="preserve">            Уровень строительный Stabila 80A-2 (60см)</t>
  </si>
  <si>
    <t xml:space="preserve">            Уровень строительный Stabila 80A-2 (80см)</t>
  </si>
  <si>
    <t xml:space="preserve">            Уровень строительный Stabila 80A-2 (90см)</t>
  </si>
  <si>
    <t xml:space="preserve">            Уровень строительный Stabila 80AM (100см)</t>
  </si>
  <si>
    <t xml:space="preserve">            Уровень строительный Stabila 80AM (120см)</t>
  </si>
  <si>
    <t xml:space="preserve">            Уровень строительный Stabila 80AM (150см)</t>
  </si>
  <si>
    <t xml:space="preserve">            Уровень строительный Stabila 80AM (180см)</t>
  </si>
  <si>
    <t xml:space="preserve">            Уровень строительный Stabila 80AM (200см)</t>
  </si>
  <si>
    <t xml:space="preserve">            Уровень строительный Stabila 80AM (40см)</t>
  </si>
  <si>
    <t xml:space="preserve">            Уровень строительный Stabila 80AM (60см)</t>
  </si>
  <si>
    <t xml:space="preserve">            Уровень строительный Stabila 80AM (80см)</t>
  </si>
  <si>
    <t xml:space="preserve">            Уровень строительный Stabila 80AMW (60см)</t>
  </si>
  <si>
    <t xml:space="preserve">            Уровень строительный Stabila 80AW (100см)</t>
  </si>
  <si>
    <t xml:space="preserve">            Уровень строительный Stabila 80AW (60см)</t>
  </si>
  <si>
    <t xml:space="preserve">            Уровень строительный Stabila 80E (100см)</t>
  </si>
  <si>
    <t xml:space="preserve">            Уровень строительный Stabila 80E (120см)</t>
  </si>
  <si>
    <t xml:space="preserve">            Уровень строительный Stabila 80E (150см)</t>
  </si>
  <si>
    <t xml:space="preserve">            Уровень строительный Stabila 80E (180см)</t>
  </si>
  <si>
    <t xml:space="preserve">            Уровень строительный Stabila 80E (200см)</t>
  </si>
  <si>
    <t xml:space="preserve">            Уровень строительный Stabila 80E (30см)</t>
  </si>
  <si>
    <t xml:space="preserve">            Уровень строительный Stabila 80E (40см)</t>
  </si>
  <si>
    <t xml:space="preserve">            Уровень строительный Stabila 80E (50см)</t>
  </si>
  <si>
    <t xml:space="preserve">            Уровень строительный Stabila 80E (60см)</t>
  </si>
  <si>
    <t xml:space="preserve">            Уровень строительный Stabila 80E (80см)</t>
  </si>
  <si>
    <t xml:space="preserve">            Уровень строительный Stabila 80E (90см)</t>
  </si>
  <si>
    <t xml:space="preserve">            Уровень строительный Stabila 80E-2 (100см)</t>
  </si>
  <si>
    <t xml:space="preserve">            Уровень строительный Stabila 80E-2 (120см)</t>
  </si>
  <si>
    <t xml:space="preserve">            Уровень строительный Stabila 80E-2 (150см)</t>
  </si>
  <si>
    <t xml:space="preserve">            Уровень строительный Stabila 80E-2 (180см)</t>
  </si>
  <si>
    <t xml:space="preserve">            Уровень строительный Stabila 80E-2 (200см)</t>
  </si>
  <si>
    <t xml:space="preserve">            Уровень строительный Stabila 80E-2 (40см)</t>
  </si>
  <si>
    <t xml:space="preserve">            Уровень строительный Stabila 80E-2 (50см)</t>
  </si>
  <si>
    <t xml:space="preserve">            Уровень строительный Stabila 80E-2 (60см)</t>
  </si>
  <si>
    <t xml:space="preserve">            Уровень строительный Stabila 80E-2 (80см)</t>
  </si>
  <si>
    <t xml:space="preserve">            Уровень строительный Stabila 80E-2 (90см)</t>
  </si>
  <si>
    <t xml:space="preserve">            Уровень строительный Stabila 81 S REM</t>
  </si>
  <si>
    <t xml:space="preserve">            Уровень строительный Stabila 81 S REM W45</t>
  </si>
  <si>
    <t xml:space="preserve">            Уровень строительный Stabila 81 SV REM W360</t>
  </si>
  <si>
    <t xml:space="preserve">            Уровень строительный Stabila 81S (100см)</t>
  </si>
  <si>
    <t xml:space="preserve">            Уровень строительный Stabila 81S (25см)</t>
  </si>
  <si>
    <t xml:space="preserve">            Уровень строительный Stabila 81S (40см)</t>
  </si>
  <si>
    <t xml:space="preserve">            Уровень строительный Stabila 81S (50см)</t>
  </si>
  <si>
    <t xml:space="preserve">            Уровень строительный Stabila 81S (60см)</t>
  </si>
  <si>
    <t xml:space="preserve">            Уровень строительный Stabila 81S (80см)</t>
  </si>
  <si>
    <t xml:space="preserve">            Уровень строительный Stabila 81SM (25см)</t>
  </si>
  <si>
    <t xml:space="preserve">            Уровень строительный Stabila 81SM (40см)</t>
  </si>
  <si>
    <t xml:space="preserve">            Уровень строительный Stabila 81SM (50см)</t>
  </si>
  <si>
    <t xml:space="preserve">            Уровень строительный Stabila 81SM (60см)</t>
  </si>
  <si>
    <t xml:space="preserve">            Уровень строительный Stabila 82S (40см)</t>
  </si>
  <si>
    <t xml:space="preserve">            Уровень строительный Stabila 82S (50см)</t>
  </si>
  <si>
    <t xml:space="preserve">            Уровень строительный Stabila 82S (60см)</t>
  </si>
  <si>
    <t xml:space="preserve">            Уровень строительный Stabila 82S (80см)</t>
  </si>
  <si>
    <t xml:space="preserve">            Уровень строительный Stabila 83S (100см)</t>
  </si>
  <si>
    <t xml:space="preserve">            Уровень строительный Stabila 83S (40см)</t>
  </si>
  <si>
    <t xml:space="preserve">            Уровень строительный Stabila 83S (60см)</t>
  </si>
  <si>
    <t xml:space="preserve">            Уровень строительный Stabila 83S (80см)</t>
  </si>
  <si>
    <t xml:space="preserve">            Уровень строительный Stabila 83SW (100см)</t>
  </si>
  <si>
    <t xml:space="preserve">            Уровень строительный Stabila 83SW (40см)</t>
  </si>
  <si>
    <t xml:space="preserve">            Уровень строительный Stabila 83SW (60см)</t>
  </si>
  <si>
    <t xml:space="preserve">            Уровень строительный Stabila 83SW (80см)</t>
  </si>
  <si>
    <t xml:space="preserve">            Уровень строительный Stabila 90 (90см)</t>
  </si>
  <si>
    <t xml:space="preserve">            Уровень строительный Stabila 96 (100см)</t>
  </si>
  <si>
    <t xml:space="preserve">            Уровень строительный Stabila 96 (40см)</t>
  </si>
  <si>
    <t xml:space="preserve">            Уровень строительный Stabila 96 (60см)</t>
  </si>
  <si>
    <t xml:space="preserve">            Уровень строительный Stabila 96 (80см)</t>
  </si>
  <si>
    <t xml:space="preserve">            Уровень строительный Stabila 96-2 (100см)</t>
  </si>
  <si>
    <t xml:space="preserve">            Уровень строительный Stabila 96-2 (120см)</t>
  </si>
  <si>
    <t xml:space="preserve">            Уровень строительный Stabila 96-2 (180см)</t>
  </si>
  <si>
    <t xml:space="preserve">            Уровень строительный Stabila 96-2 (200см)</t>
  </si>
  <si>
    <t xml:space="preserve">            Уровень строительный Stabila 96-2 (244см)</t>
  </si>
  <si>
    <t xml:space="preserve">            Уровень строительный Stabila 96-2 (40см)</t>
  </si>
  <si>
    <t xml:space="preserve">            Уровень строительный Stabila 96-2 (60см)</t>
  </si>
  <si>
    <t xml:space="preserve">            Уровень строительный Stabila 96-2 (80см)</t>
  </si>
  <si>
    <t xml:space="preserve">            Уровень строительный Stabila 96-2 M (100см)</t>
  </si>
  <si>
    <t xml:space="preserve">            Уровень строительный Stabila 96-2 M (120см)</t>
  </si>
  <si>
    <t xml:space="preserve">            Уровень строительный Stabila 96-2 M (180см)</t>
  </si>
  <si>
    <t xml:space="preserve">            Уровень строительный Stabila 96-2 M (200см)</t>
  </si>
  <si>
    <t xml:space="preserve">            Уровень строительный Stabila 96-2 M (40см)</t>
  </si>
  <si>
    <t xml:space="preserve">            Уровень строительный Stabila 96-2 M (60см)</t>
  </si>
  <si>
    <t xml:space="preserve">            Уровень строительный Stabila 96-2 M (80см)</t>
  </si>
  <si>
    <t xml:space="preserve">            Уровень строительный Stabila Tool Box (43см)</t>
  </si>
  <si>
    <t xml:space="preserve">            Уровень строительный со  складным деревянным метром 907 Stabila Combiset 70 (60см)</t>
  </si>
  <si>
    <t xml:space="preserve">            Уровень строительный со  складным деревянным метром 907 Stabila Combiset 70 (80см)</t>
  </si>
  <si>
    <t xml:space="preserve"> Уровни электронные (цифровые)</t>
  </si>
  <si>
    <t xml:space="preserve">        Уровни электронные (цифровые) Geo-Fennel</t>
  </si>
  <si>
    <t xml:space="preserve">            Уровень лазерный/электронный Geo-Fennel S-Digit 60 (уровень, батареи, чехол)</t>
  </si>
  <si>
    <t xml:space="preserve">            Уровень электронный Geo-Fennel S-Digit 120 WL</t>
  </si>
  <si>
    <t xml:space="preserve">            Уровень электронный Geo-Fennel S-Digit 60 WL</t>
  </si>
  <si>
    <t xml:space="preserve">            Уровень электронный Geo-Fennel S-Digit mini (уровень, батареи, чехол)</t>
  </si>
  <si>
    <t xml:space="preserve">            Уровень электронный Geo-Fennel S-Digit mini с калибровкой (уровень, батареи, чехол)</t>
  </si>
  <si>
    <t xml:space="preserve">            Уровень электронный Geo-Fennel S-Digit mini с поверкой (уровень, батареи, чехол, свидетельство поверки)</t>
  </si>
  <si>
    <t xml:space="preserve">            Уровень электронный Geo-Fennel S-Digit multi</t>
  </si>
  <si>
    <t xml:space="preserve">            Уровень электронный Geo-Fennel S-Digit multi с калибровкой</t>
  </si>
  <si>
    <t xml:space="preserve">        Уровни электронные (цифровые) Geo-Fennel Ecoline</t>
  </si>
  <si>
    <t xml:space="preserve">            Уровень лазерный/электронный Geo-Fennel-Ecoline EL821</t>
  </si>
  <si>
    <t xml:space="preserve">        Уровни электронные (цифровые) Stabila</t>
  </si>
  <si>
    <t xml:space="preserve">            Уровень электронный Stabila 196-2 (100см) (с батареями, чехлом)</t>
  </si>
  <si>
    <t xml:space="preserve">            Уровень электронный Stabila 196-2 (120см) (с батареями, чехлом)</t>
  </si>
  <si>
    <t xml:space="preserve">            Уровень электронный Stabila 196-2 (60см)  (уровень, батареи, чехол)</t>
  </si>
  <si>
    <t xml:space="preserve">            Уровень электронный Stabila 196-2 (80см)  (уровень, батареи, чехол)</t>
  </si>
  <si>
    <t xml:space="preserve">            Уровень электронный Stabila 196-2 IP 65 (100см)</t>
  </si>
  <si>
    <t xml:space="preserve">            Уровень электронный Stabila 196-2 IP 65 (122см)</t>
  </si>
  <si>
    <t xml:space="preserve">            Уровень электронный Stabila 196-2 IP 65 (183см)</t>
  </si>
  <si>
    <t xml:space="preserve">            Уровень электронный Stabila 196-2 IP 65 (61см)</t>
  </si>
  <si>
    <t xml:space="preserve">            Уровень электронный Stabila 196-2 IP 65 (80см)</t>
  </si>
  <si>
    <t xml:space="preserve">            Уровень электронный Stabila 196-2-M (80см)</t>
  </si>
  <si>
    <t xml:space="preserve">            Уровень электронный Stabila 80-А (30см)</t>
  </si>
  <si>
    <t xml:space="preserve">            Уровень электронный Stabila 96 (40см)</t>
  </si>
  <si>
    <t xml:space="preserve">            Уровень электронный Stabila 96 IP 65 (40см)</t>
  </si>
  <si>
    <t xml:space="preserve">        Уровни электронные ADA</t>
  </si>
  <si>
    <t xml:space="preserve">            Уровень электронный ADA ProDigit 30</t>
  </si>
  <si>
    <t xml:space="preserve">            Уровень электронный ADA ProDigit 60</t>
  </si>
  <si>
    <t xml:space="preserve">    Штативы</t>
  </si>
  <si>
    <t xml:space="preserve">        Винт становой с метрической резьбой</t>
  </si>
  <si>
    <t xml:space="preserve">        Сумка для алюминиевого штатива FS 20/20D</t>
  </si>
  <si>
    <t xml:space="preserve">        Фото / видео штатив ADA Digit 109 (JL211/109см)</t>
  </si>
  <si>
    <t xml:space="preserve">        Фото / видео штатив ADA Digit 130 (JL222)</t>
  </si>
  <si>
    <t xml:space="preserve">        Фото / видео штатив ADA Digit 153 (JL9201)</t>
  </si>
  <si>
    <t xml:space="preserve">        Фото / видео штатив JL9201</t>
  </si>
  <si>
    <t xml:space="preserve">        Фото / видео штатив элевационный ADA Elevation 13A (9711А/131 см)</t>
  </si>
  <si>
    <t xml:space="preserve">        Фото / видео штатив элевационный ADA Elevation 13B (9711В/131 см)</t>
  </si>
  <si>
    <t xml:space="preserve">        Фото / видео штатив элевационный ADA Elevation 16A (9700А/160 cм) (Штатив, сумка)</t>
  </si>
  <si>
    <t xml:space="preserve">        Фото / видео штатив элевационный ADA Elevation 16B (9700B/153см) (Штатив, сумка)</t>
  </si>
  <si>
    <t xml:space="preserve">        Фото-видео штатив Stabila FS</t>
  </si>
  <si>
    <t xml:space="preserve">        Штанга телескопическая ADA Silver (KS 3)</t>
  </si>
  <si>
    <t xml:space="preserve">        Штатив алюминиевый Stabila BST-N</t>
  </si>
  <si>
    <t xml:space="preserve">        Штатив алюминиевый Stabila BST-S</t>
  </si>
  <si>
    <t xml:space="preserve">        Штатив алюминиевый на винтах ADA Light S (FS 20/M3) (Штатив, сумка)</t>
  </si>
  <si>
    <t xml:space="preserve">        Штатив алюминиевый на винтах ALT-Screw (аналог Light S (FS 20/M3))</t>
  </si>
  <si>
    <t xml:space="preserve">        Штатив алюминиевый на клипсах ALT-Clips (аналог Light (FS 20/M3Y))</t>
  </si>
  <si>
    <t xml:space="preserve">        Штатив алюминиевый на винтах ADA Strong S (FS 23/M1) (Штатив, сумка)</t>
  </si>
  <si>
    <t xml:space="preserve">        Штатив алюминиевый на винтах FS 20 (M3)</t>
  </si>
  <si>
    <t xml:space="preserve">        Штатив алюминиевый на клипсах ADA Light (FS 20/M3Y)</t>
  </si>
  <si>
    <t xml:space="preserve">        Штатив алюминиевый на клипсах  ADA Strong (FS 23/M1Y) (Штатив сумка)</t>
  </si>
  <si>
    <t xml:space="preserve">        Штатив алюминиевый со сферической головой  на винтах ADA Light DS (FS20-D/M3D)</t>
  </si>
  <si>
    <t xml:space="preserve">        Штатив алюминиевый со сферической головой  на винтах ADA Strong DS (FS 23-D/M1D)</t>
  </si>
  <si>
    <t xml:space="preserve">        Штатив алюминиевый со сферической головой на винтах FS 23-D (M1D)</t>
  </si>
  <si>
    <t xml:space="preserve">        Штатив алюминиевый со сферической головой на клипсах ADA Light D (FS 20-D/M3DY)  (Штатив, сумка)</t>
  </si>
  <si>
    <t xml:space="preserve">        Штатив алюминиевый со сферической головой на клипсах ADA Strong D (FS 23-D/M1DY)</t>
  </si>
  <si>
    <t xml:space="preserve">        Штатив алюминиевый со сферической головой на клипсах FS 20-D (M3DY)</t>
  </si>
  <si>
    <t xml:space="preserve">        Штатив алюминиевый со сферической головой на клипсах FS 23-D (M1DY)</t>
  </si>
  <si>
    <t xml:space="preserve">        Штатив деревянный ADA Strongwood (SJJS50)</t>
  </si>
  <si>
    <t xml:space="preserve">        Штатив деревянный ADA Strongwood S (JM-2)</t>
  </si>
  <si>
    <t xml:space="preserve">        Штатив деревянный FS 24 (SJJS50)</t>
  </si>
  <si>
    <t xml:space="preserve">        Штатив деревянный облегченный ADA Lightwood S (JM-3)</t>
  </si>
  <si>
    <t xml:space="preserve">        Штатив элевационный 6300 (3 м.)</t>
  </si>
  <si>
    <t xml:space="preserve">        Штатив элевационный ADA Elevation 16 (ELV-166/1,66 м)</t>
  </si>
  <si>
    <t xml:space="preserve">        Штатив элевационный ADA Elevation 19 (ELV-M3)</t>
  </si>
  <si>
    <t xml:space="preserve">        Штатив элевационный ADA Elevation 22 (ELV-225/2,25 м)</t>
  </si>
  <si>
    <t xml:space="preserve">        Штатив элевационный ADA Elevation 30 (ELV-300/3 м)</t>
  </si>
  <si>
    <t xml:space="preserve">        Штатив элевационный ADA Elevation 63 (6300/3 м)</t>
  </si>
  <si>
    <t xml:space="preserve">        Штатив элевационный ELV-255 (2,25 м)</t>
  </si>
  <si>
    <t xml:space="preserve">        Штатив элевационный ELV-255B (2,25 м)</t>
  </si>
  <si>
    <t xml:space="preserve">        Штатив элевационный Stabila BST-K-L</t>
  </si>
  <si>
    <t xml:space="preserve">        Штатив элевационный Stabila BST-K-NP</t>
  </si>
  <si>
    <t xml:space="preserve">        Штатив элевационный Stabila BST-K-XL</t>
  </si>
  <si>
    <r>
      <t xml:space="preserve">            Адаптер металлический с горячим гальванизированием с Dw 15 арматурным крепежом и Умной угловой мишенью RS80 Rothbucher Systeme RSAMG80, цвет красный, </t>
    </r>
    <r>
      <rPr>
        <b/>
        <sz val="8"/>
        <rFont val="Arial"/>
        <family val="2"/>
        <charset val="204"/>
      </rPr>
      <t>мин партия 25 шт!!</t>
    </r>
  </si>
  <si>
    <r>
      <t xml:space="preserve">            Адаптер металлический с горячим гальванизированием с Dw 15 арматурным крепежом и Умной угловой мишенью RS80 Rothbucher Systeme RSAMG80, цвет серый, </t>
    </r>
    <r>
      <rPr>
        <b/>
        <sz val="8"/>
        <rFont val="Arial"/>
        <family val="2"/>
        <charset val="204"/>
      </rPr>
      <t>мин партия 25 шт!!</t>
    </r>
  </si>
  <si>
    <r>
      <t xml:space="preserve">            Адаптер металлический с горячим гальванизированием с умной угловой мишенью RS80 Rothbucher Systeme RSAM80, цвет красный, </t>
    </r>
    <r>
      <rPr>
        <b/>
        <sz val="8"/>
        <rFont val="Arial"/>
        <family val="2"/>
        <charset val="204"/>
      </rPr>
      <t>мин партия 25 шт!!</t>
    </r>
  </si>
  <si>
    <r>
      <t xml:space="preserve">            Адаптер металлический с горячим гальванизированием с умной угловой мишенью RS80 Rothbucher Systeme RSAM80, цвет серый, </t>
    </r>
    <r>
      <rPr>
        <b/>
        <sz val="8"/>
        <rFont val="Arial"/>
        <family val="2"/>
        <charset val="204"/>
      </rPr>
      <t>мин партия 25 шт!!</t>
    </r>
  </si>
  <si>
    <r>
      <t xml:space="preserve">            Адаптер пластиковый малый с двумя пленочными отражателями 30х30 мм Rothbucher Systeme RSAK130, цвет красный, </t>
    </r>
    <r>
      <rPr>
        <b/>
        <sz val="8"/>
        <rFont val="Arial"/>
        <family val="2"/>
        <charset val="204"/>
      </rPr>
      <t>мин партия 50 шт!!</t>
    </r>
  </si>
  <si>
    <r>
      <t xml:space="preserve">            Адаптер пластиковый малый с двумя пленочными отражателями 30х30 мм Rothbucher Systeme RSAK130, цвет серый, </t>
    </r>
    <r>
      <rPr>
        <b/>
        <sz val="8"/>
        <rFont val="Arial"/>
        <family val="2"/>
        <charset val="204"/>
      </rPr>
      <t>мин партия 50 шт!!</t>
    </r>
  </si>
  <si>
    <r>
      <t xml:space="preserve">            Адаптер пластиковый с Умной угловой мишенью RS80 Rothbucher Systeme RSAK80, цвет красный, </t>
    </r>
    <r>
      <rPr>
        <b/>
        <sz val="8"/>
        <rFont val="Arial"/>
        <family val="2"/>
        <charset val="204"/>
      </rPr>
      <t>мин партия 40 шт!!</t>
    </r>
  </si>
  <si>
    <r>
      <t xml:space="preserve">            Адаптер пластиковый с Умной угловой мишенью RS80 Rothbucher Systeme RSAK80, цвет серый, </t>
    </r>
    <r>
      <rPr>
        <b/>
        <sz val="8"/>
        <rFont val="Arial"/>
        <family val="2"/>
        <charset val="204"/>
      </rPr>
      <t>мин партия 40 шт!!</t>
    </r>
  </si>
  <si>
    <r>
      <t xml:space="preserve">            Адаптер для угловых мишеней Rothbucher Systeme RSAKZ6 с пленочным отражателем 60х60 мм, цвет красный, </t>
    </r>
    <r>
      <rPr>
        <b/>
        <sz val="8"/>
        <rFont val="Arial"/>
        <family val="2"/>
        <charset val="204"/>
      </rPr>
      <t>мин партия 50 шт!!</t>
    </r>
  </si>
  <si>
    <r>
      <t xml:space="preserve">            Адаптер для угловых мишеней Rothbucher Systeme RSAKZ6 с пленочным отражателем 60х60 мм, цвет серый, </t>
    </r>
    <r>
      <rPr>
        <b/>
        <sz val="8"/>
        <rFont val="Arial"/>
        <family val="2"/>
        <charset val="204"/>
      </rPr>
      <t>мин партия 50 шт!!</t>
    </r>
  </si>
  <si>
    <r>
      <t xml:space="preserve">        Дальномер лазерный AGATEC DM100   </t>
    </r>
    <r>
      <rPr>
        <b/>
        <sz val="8"/>
        <color indexed="10"/>
        <rFont val="Arial"/>
        <family val="2"/>
        <charset val="204"/>
      </rPr>
      <t>При закупке 10 шт. 2790 ,00 руб.</t>
    </r>
  </si>
  <si>
    <t>Цена в  рублях, с НДС. Склад в г.Челябинск</t>
  </si>
  <si>
    <t xml:space="preserve">Трансформаторы разделительные медицинские.   </t>
  </si>
  <si>
    <t>Наименование</t>
  </si>
  <si>
    <t>Цена в руб. с НДС</t>
  </si>
  <si>
    <t>(руб. за 1 шт.)</t>
  </si>
  <si>
    <t>с НДС</t>
  </si>
  <si>
    <t>СНФО-1</t>
  </si>
  <si>
    <t>СНФО-2</t>
  </si>
  <si>
    <t>СНФО-3</t>
  </si>
  <si>
    <t>СНФО-5</t>
  </si>
  <si>
    <t>Трансформаторы разделительные силовые</t>
  </si>
  <si>
    <t>СНО-1000</t>
  </si>
  <si>
    <t>СНО-1500</t>
  </si>
  <si>
    <t>СНО-2000</t>
  </si>
  <si>
    <t>СНО-3000</t>
  </si>
  <si>
    <t>СНО-5000</t>
  </si>
  <si>
    <t>СНО-7500</t>
  </si>
  <si>
    <t>СНО-10000</t>
  </si>
  <si>
    <t>СНО-15000</t>
  </si>
  <si>
    <t>СНО-20000</t>
  </si>
  <si>
    <t>Цена, руб.</t>
  </si>
  <si>
    <t>Розетка заземления ЗР-1</t>
  </si>
  <si>
    <t xml:space="preserve">                                                                         Трансформаторы разделительные однофазные:</t>
  </si>
  <si>
    <t xml:space="preserve">                                                                 Трансформаторы разделительные трехфазные:</t>
  </si>
  <si>
    <t xml:space="preserve">                                                                              Прайс-лист на стабилизаторы марки «Протон» СНФО</t>
  </si>
  <si>
    <t xml:space="preserve">Description </t>
  </si>
  <si>
    <t>Розница, $</t>
  </si>
  <si>
    <t xml:space="preserve">Однофазные стабилизаторы «Протон» серии СНФО.                         </t>
  </si>
  <si>
    <r>
      <t>Прайс-лист на стабилизаторы марки «Протон»</t>
    </r>
    <r>
      <rPr>
        <b/>
        <sz val="12"/>
        <color theme="1"/>
        <rFont val="Times New Roman"/>
        <family val="1"/>
        <charset val="204"/>
      </rPr>
      <t xml:space="preserve">.      </t>
    </r>
  </si>
  <si>
    <t>Прайс-лист на электрооборудование для медицинских помещений</t>
  </si>
  <si>
    <t>Электрощиток операционный ЭЩР-Щ-6 (прежнее название Р-06М)</t>
  </si>
  <si>
    <t xml:space="preserve">Электрощиток операционный ЭЩР-О-6Т </t>
  </si>
  <si>
    <t>Электрощиток операционный ЭЩР-О-6К</t>
  </si>
  <si>
    <t>Электрощиток операционный ЭЩР-О-2П</t>
  </si>
  <si>
    <t>Электрощиток физиотерапевтический ЭЩР-Ф-3</t>
  </si>
  <si>
    <t>Щит заземления ЭЩР-З-3</t>
  </si>
  <si>
    <t>Электрощиток операционный ЭЩР-О-6С</t>
  </si>
  <si>
    <t>Электрощиток операционный ЭЩР-О-2Т</t>
  </si>
  <si>
    <t>Электрощиток операционный ЭЩР-О-2ТК</t>
  </si>
  <si>
    <t>Панель розеточная ЭЩР-П-СК</t>
  </si>
  <si>
    <t>Панель розеточная ЭЩР-П-2К</t>
  </si>
  <si>
    <t>Пост дистанционного контроля разделительного трансформатора - ПДК</t>
  </si>
  <si>
    <t>Цена с НДС, $/руб. Склад г.Челябинск</t>
  </si>
  <si>
    <t>64900/51000</t>
  </si>
  <si>
    <t>Спектрофотометр ПЭ-5300ВИ / ПЭ-5400ВИ</t>
  </si>
  <si>
    <t>37500/53000</t>
  </si>
  <si>
    <t>435р/370р</t>
  </si>
  <si>
    <t>600 ВА</t>
  </si>
  <si>
    <t>Стабилизаторы "Зорд"</t>
  </si>
  <si>
    <t>стабилизатор</t>
  </si>
  <si>
    <t>1200 ВА</t>
  </si>
  <si>
    <t>1800 ВА</t>
  </si>
  <si>
    <t>2400 ВА</t>
  </si>
  <si>
    <t>3600 ВА</t>
  </si>
  <si>
    <t>6000 ВА</t>
  </si>
  <si>
    <t>9600 ВА</t>
  </si>
  <si>
    <t>12000 ВА</t>
  </si>
  <si>
    <t>R110</t>
  </si>
  <si>
    <t>Однофазные стабилизаторы переменного напряжения "Штиль"</t>
  </si>
  <si>
    <t>R400</t>
  </si>
  <si>
    <t>R600</t>
  </si>
  <si>
    <t>R800</t>
  </si>
  <si>
    <t>R1200</t>
  </si>
  <si>
    <t>R2000</t>
  </si>
  <si>
    <t>R3000</t>
  </si>
  <si>
    <t>R4500</t>
  </si>
  <si>
    <t>R6000</t>
  </si>
  <si>
    <t>R7500</t>
  </si>
  <si>
    <t>R10000</t>
  </si>
  <si>
    <t>R12000</t>
  </si>
  <si>
    <t>R16000**</t>
  </si>
  <si>
    <t>R21000**</t>
  </si>
  <si>
    <t>R27000**</t>
  </si>
  <si>
    <t>R33000**</t>
  </si>
  <si>
    <t>R250T</t>
  </si>
  <si>
    <t>R400T</t>
  </si>
  <si>
    <t>R600T</t>
  </si>
  <si>
    <t>R800T</t>
  </si>
  <si>
    <t>R250ST</t>
  </si>
  <si>
    <t>R400ST</t>
  </si>
  <si>
    <t>R600ST</t>
  </si>
  <si>
    <t>R1200ST</t>
  </si>
  <si>
    <t>R2000ST</t>
  </si>
  <si>
    <t>R3000ST</t>
  </si>
  <si>
    <t>R4500C**</t>
  </si>
  <si>
    <t>R6000C**</t>
  </si>
  <si>
    <t>R7500C**</t>
  </si>
  <si>
    <t>R1000C**</t>
  </si>
  <si>
    <t>R12000C**</t>
  </si>
  <si>
    <t>R1200P</t>
  </si>
  <si>
    <t>R2000P</t>
  </si>
  <si>
    <t>R3000P</t>
  </si>
  <si>
    <t>R16000P**</t>
  </si>
  <si>
    <t>R21000P**</t>
  </si>
  <si>
    <t>R27000P**</t>
  </si>
  <si>
    <t>R33000P**</t>
  </si>
  <si>
    <t>R400Е</t>
  </si>
  <si>
    <t>R800E</t>
  </si>
  <si>
    <t>R1200E</t>
  </si>
  <si>
    <t>R1500E</t>
  </si>
  <si>
    <t>R2000E</t>
  </si>
  <si>
    <t>R3000Е</t>
  </si>
  <si>
    <t>R3600-3</t>
  </si>
  <si>
    <t>Трехфазные стабилизаторы переменного напряжения "Штиль"</t>
  </si>
  <si>
    <t>R6000-3</t>
  </si>
  <si>
    <t>R9000-3</t>
  </si>
  <si>
    <t>R13500-3</t>
  </si>
  <si>
    <t>R18000-3</t>
  </si>
  <si>
    <t>R22500-3</t>
  </si>
  <si>
    <t>R30000-3</t>
  </si>
  <si>
    <t>R36000-3</t>
  </si>
  <si>
    <t>R48000-3**</t>
  </si>
  <si>
    <t>R63000-3**</t>
  </si>
  <si>
    <t>R81000-3**</t>
  </si>
  <si>
    <t>R100K-3**</t>
  </si>
  <si>
    <t>R13500-3C**</t>
  </si>
  <si>
    <t>R18000-3C**</t>
  </si>
  <si>
    <t>R22500-3C**</t>
  </si>
  <si>
    <t>R30000-3C**</t>
  </si>
  <si>
    <t>R36000-3C**</t>
  </si>
  <si>
    <t>R3600-3P**</t>
  </si>
  <si>
    <t>R6000-3P**</t>
  </si>
  <si>
    <t>R9000-3P**</t>
  </si>
  <si>
    <t>R48000-3P**</t>
  </si>
  <si>
    <t>R63000-3P**</t>
  </si>
  <si>
    <t>R81000-3P**</t>
  </si>
  <si>
    <t>R100K-3P**</t>
  </si>
  <si>
    <t>ССК-3-18-380, щит исп.1</t>
  </si>
  <si>
    <t>ССК-3-18-380, состоит из трех блоков ССК-1-6-220 и коммутационного щита (в трех вариантах исполнения)</t>
  </si>
  <si>
    <t>щиты коммутационные</t>
  </si>
  <si>
    <t>ССК-3-18-380, щит исп.2</t>
  </si>
  <si>
    <t>ССК-3-18-380, щит исп.3</t>
  </si>
  <si>
    <t>ССК-3-22,5-380, щит исп.1</t>
  </si>
  <si>
    <t>ССК-3-22,5-380, состоит из трех блоков ССК-1-7,5-220 и коммутационного щита (в трех вариантах исполнения)</t>
  </si>
  <si>
    <t>ССК-3-22,5-380, щит исп.2</t>
  </si>
  <si>
    <t>ССК-3-22,5-380, щит исп.3</t>
  </si>
  <si>
    <t>ССК-3-27-380, щит исп.1</t>
  </si>
  <si>
    <t>ССК-3-27-380, состоит из трех блоков ССК-1-9-220 и коммутационного щита (в трех вариантах исполнения)</t>
  </si>
  <si>
    <t>ССК-3-27-380, щит исп.2</t>
  </si>
  <si>
    <t>ССК-3-27-380, щит исп.3</t>
  </si>
  <si>
    <t>ССК-3-36-380, щит исп.1</t>
  </si>
  <si>
    <t>ССК-3-36-380, щит исп.2</t>
  </si>
  <si>
    <t>ССК-3-36-380, щит исп.3</t>
  </si>
  <si>
    <t>ССК-3-48-380, щит исп.1</t>
  </si>
  <si>
    <t>ССК-3-48-380, состоит из трех блоков ССК-1-16-220 и коммутационного щита (в трех вариантах исполнения)</t>
  </si>
  <si>
    <t>ССК-3-48-380, щит исп.2</t>
  </si>
  <si>
    <t>ССК-3-48-380, щит исп.3</t>
  </si>
  <si>
    <t>ССК-3-63-380, щит исп.1</t>
  </si>
  <si>
    <t>ССК-3-63-380, состоит из трех блоков ССК-1-21-220 и коммутационного щита (в трех вариантах исполнения)</t>
  </si>
  <si>
    <t>ССК-3-63-380, щит исп.2</t>
  </si>
  <si>
    <t>ССК-3-63-380, щит исп.3</t>
  </si>
  <si>
    <t>ССК-3-81-380, щит исп.3**</t>
  </si>
  <si>
    <t>ССК-3-81-380, состоит из трех блоков ССК-1-27-220 и коммутационного щита</t>
  </si>
  <si>
    <t>ССК-3-100-380, щит исп.3**</t>
  </si>
  <si>
    <t>ССК-3-100-380, состоит из трех блоков ССК-1-33-220 и коммутационного щита</t>
  </si>
  <si>
    <t>ССК-1-Н-0.4-220</t>
  </si>
  <si>
    <t>Стабилизаторы переменного напряжения ССК</t>
  </si>
  <si>
    <t>ССК-1-Н-0.6-220</t>
  </si>
  <si>
    <t>ССК-1-Н-0.8-220</t>
  </si>
  <si>
    <t>ССК-1-0.4-220</t>
  </si>
  <si>
    <t>ССК-1-0.6-220</t>
  </si>
  <si>
    <t>ССК-1-0.8-220</t>
  </si>
  <si>
    <t>ССК-1-1.2-220</t>
  </si>
  <si>
    <t>ССК-1-2.0-220</t>
  </si>
  <si>
    <t>ССК-1-3.0-220</t>
  </si>
  <si>
    <t>ССК-1-6-220</t>
  </si>
  <si>
    <t xml:space="preserve">ССК-1-7.5-220 </t>
  </si>
  <si>
    <t>ССК-1-9-220</t>
  </si>
  <si>
    <t>ССК-1-12-220</t>
  </si>
  <si>
    <t>ССК-1-16-220 **</t>
  </si>
  <si>
    <t>ССК-1-16-220</t>
  </si>
  <si>
    <t>ССК-1-21-220 **</t>
  </si>
  <si>
    <t>ССК-1-21-220</t>
  </si>
  <si>
    <t>ССК-1-27-220</t>
  </si>
  <si>
    <t>ССК-1-33-220 **</t>
  </si>
  <si>
    <t>СДП-1/1-3-220Н</t>
  </si>
  <si>
    <t>Стабилизаторы переменного напряжения СДП</t>
  </si>
  <si>
    <t>TDGC2-0.5-B</t>
  </si>
  <si>
    <t>Автотрансформаторы (ЛАТР) однофазные</t>
  </si>
  <si>
    <t>трансформатор</t>
  </si>
  <si>
    <t>TDGC2-1-A</t>
  </si>
  <si>
    <t>TDGC2-1-B</t>
  </si>
  <si>
    <t>TDGC2-2-A</t>
  </si>
  <si>
    <t>TDGC2-2-B</t>
  </si>
  <si>
    <t>TDGC2-3-A</t>
  </si>
  <si>
    <t>TDGC2-3-B</t>
  </si>
  <si>
    <t>TDGC2-5-B</t>
  </si>
  <si>
    <t>TDGC2-10-B</t>
  </si>
  <si>
    <t>TDGC2-15-B</t>
  </si>
  <si>
    <t>TDGC2-20-B</t>
  </si>
  <si>
    <t>TSGC2-3-B</t>
  </si>
  <si>
    <t>Автотрансформаторы (ЛАТР) трехфазные</t>
  </si>
  <si>
    <t>TSGC2-6-B</t>
  </si>
  <si>
    <t>TSGC2-9-B</t>
  </si>
  <si>
    <t>TSGC2-15-B</t>
  </si>
  <si>
    <t>TSGC2-30-B</t>
  </si>
  <si>
    <t>SL 12-7,2</t>
  </si>
  <si>
    <t>Аккумуляторные батареи "SOLBY"</t>
  </si>
  <si>
    <t>аккумуляторные батареи</t>
  </si>
  <si>
    <t>SL 12-12</t>
  </si>
  <si>
    <t>SL 12-18</t>
  </si>
  <si>
    <t>SL 12-26</t>
  </si>
  <si>
    <t>SL 12-38</t>
  </si>
  <si>
    <t>SL 12-65</t>
  </si>
  <si>
    <t>SL 12-100</t>
  </si>
  <si>
    <t>SL 12-120</t>
  </si>
  <si>
    <t>SL 12-150</t>
  </si>
  <si>
    <t>SL 12-200</t>
  </si>
  <si>
    <t>SM 12-33</t>
  </si>
  <si>
    <t>SM 12-44</t>
  </si>
  <si>
    <t>SM 12-70</t>
  </si>
  <si>
    <t>SM 12-100</t>
  </si>
  <si>
    <t>SM 12-150</t>
  </si>
  <si>
    <t>SM 12-55-F</t>
  </si>
  <si>
    <t>SM 12-80-F</t>
  </si>
  <si>
    <t>SM 12-100-F</t>
  </si>
  <si>
    <t>ST 12-38</t>
  </si>
  <si>
    <t>ST 12-70</t>
  </si>
  <si>
    <t>ST 12-100</t>
  </si>
  <si>
    <t>АМ-Т</t>
  </si>
  <si>
    <t>Аккумуляторные модули</t>
  </si>
  <si>
    <t>АМ-2</t>
  </si>
  <si>
    <t>АМ-3</t>
  </si>
  <si>
    <t>АМ-4</t>
  </si>
  <si>
    <t>АМ-6</t>
  </si>
  <si>
    <t>АМ-8</t>
  </si>
  <si>
    <t>АМ-10</t>
  </si>
  <si>
    <t>АМ-12</t>
  </si>
  <si>
    <t>АМ-16</t>
  </si>
  <si>
    <t>АМ-20</t>
  </si>
  <si>
    <t>GP 1245</t>
  </si>
  <si>
    <t>Аккумуляторные батареи  CSB</t>
  </si>
  <si>
    <t>GP 1272</t>
  </si>
  <si>
    <t>GP 1272 (28W)</t>
  </si>
  <si>
    <t>GP 12120</t>
  </si>
  <si>
    <t>GP 12170</t>
  </si>
  <si>
    <t>GP 12260</t>
  </si>
  <si>
    <t>GP 12340</t>
  </si>
  <si>
    <t>GP 12400</t>
  </si>
  <si>
    <t>GP 12650</t>
  </si>
  <si>
    <t>GP 121000</t>
  </si>
  <si>
    <t>GPL 1272</t>
  </si>
  <si>
    <t>GPL 12120</t>
  </si>
  <si>
    <t>GPL 12260</t>
  </si>
  <si>
    <t>GPL 12400</t>
  </si>
  <si>
    <t>GPL 12520</t>
  </si>
  <si>
    <t>GPL 12750</t>
  </si>
  <si>
    <t>GPL 12880</t>
  </si>
  <si>
    <t>GPL 121000</t>
  </si>
  <si>
    <t>TPL 121000</t>
  </si>
  <si>
    <t>TPL 121250</t>
  </si>
  <si>
    <t>TPL 121500</t>
  </si>
  <si>
    <t>TPL 121600</t>
  </si>
  <si>
    <t>DJW12-7</t>
  </si>
  <si>
    <t>Аккумуляторные батареи  LEOCH</t>
  </si>
  <si>
    <t>DJW12-12</t>
  </si>
  <si>
    <t>DJW12-18</t>
  </si>
  <si>
    <t>DJW12-24</t>
  </si>
  <si>
    <t>DJW12-28</t>
  </si>
  <si>
    <t>DJW12-33</t>
  </si>
  <si>
    <t>DJM1238</t>
  </si>
  <si>
    <t>DJM1245</t>
  </si>
  <si>
    <t>DJM1250</t>
  </si>
  <si>
    <t>DJM1255</t>
  </si>
  <si>
    <t>DJM1260</t>
  </si>
  <si>
    <t>DJM1265</t>
  </si>
  <si>
    <t>DJM1275</t>
  </si>
  <si>
    <t>DJM1290</t>
  </si>
  <si>
    <t>DJM12100</t>
  </si>
  <si>
    <t>DJM12120</t>
  </si>
  <si>
    <t>DJM1214</t>
  </si>
  <si>
    <t>DJM12150</t>
  </si>
  <si>
    <t>DJM12180</t>
  </si>
  <si>
    <t>DJM12200</t>
  </si>
  <si>
    <t>DJM12250</t>
  </si>
  <si>
    <t>ДПК-1/1-1-220</t>
  </si>
  <si>
    <t>Источники бесперебойного питания переменного тока серии ДПК</t>
  </si>
  <si>
    <t>ИБП</t>
  </si>
  <si>
    <t>ДПК-1/1-1-220-М</t>
  </si>
  <si>
    <t>ДПК-1/1-2-220</t>
  </si>
  <si>
    <t>ДПК-1/1-2-220-М</t>
  </si>
  <si>
    <t>ДПК-1/1-3-220</t>
  </si>
  <si>
    <t>ДПК-1/1-3-220-М</t>
  </si>
  <si>
    <t>ДПК-1/1-6-220</t>
  </si>
  <si>
    <t>ДПК-1/1-6-220-М</t>
  </si>
  <si>
    <t>ДПК-1/1-10-220</t>
  </si>
  <si>
    <t>ДПК-1/1-10-220-М</t>
  </si>
  <si>
    <t>ДПК-1/1-1-220Н</t>
  </si>
  <si>
    <t>ДПК-1/1-1-220-НМ</t>
  </si>
  <si>
    <t>ДПК-1/1-2-220-НМ</t>
  </si>
  <si>
    <t>ДПК-1/1-3-220-НМ</t>
  </si>
  <si>
    <t>ДПК-1/1-1-220-Т</t>
  </si>
  <si>
    <t>ДПК-1/1-2-220-Т</t>
  </si>
  <si>
    <t>ДПК-1/1-3-220-Т</t>
  </si>
  <si>
    <t>ДПК-1/1-6-220-Т</t>
  </si>
  <si>
    <t>ДПК-3/1-10-220</t>
  </si>
  <si>
    <t>ДПК-3/1-15-220</t>
  </si>
  <si>
    <t>ДПК-3/1-20-220</t>
  </si>
  <si>
    <t>ДПК-3/3-10-380</t>
  </si>
  <si>
    <t>ДПК-3/3-15-380</t>
  </si>
  <si>
    <t>ДПК-3/3-20-380</t>
  </si>
  <si>
    <t>ДПК-3/3-30-380</t>
  </si>
  <si>
    <t>ДПК-3/3-40-380</t>
  </si>
  <si>
    <t>ДПТ-3/3-10-380</t>
  </si>
  <si>
    <t>Источники бесперебойного питания переменного тока серии ДПТ</t>
  </si>
  <si>
    <t>ДПТ-3/3-20-380</t>
  </si>
  <si>
    <t>ДПТ-3/3-30-380</t>
  </si>
  <si>
    <t>ДПТ-3/3-40-380</t>
  </si>
  <si>
    <t>ДПТ-3/3-60-380</t>
  </si>
  <si>
    <t>ДПТ-3/3-80-380</t>
  </si>
  <si>
    <t>ДПТ-3/3-100-380</t>
  </si>
  <si>
    <t>ДПТ-3/3-120-380</t>
  </si>
  <si>
    <t>ДПТ-3/3-160-380</t>
  </si>
  <si>
    <t>ДПТ-3/3-200-380</t>
  </si>
  <si>
    <t>СНПТО- 2 у</t>
  </si>
  <si>
    <t>Стабилизаторы Volter однофазные</t>
  </si>
  <si>
    <t>СНПТО- 2 ш</t>
  </si>
  <si>
    <t>СНПТО- 2 пт</t>
  </si>
  <si>
    <t>СНПТО- 2 птс</t>
  </si>
  <si>
    <t>СНПТО- 4 у</t>
  </si>
  <si>
    <t>СНПТО- 4 ш</t>
  </si>
  <si>
    <t>СНПТО- 4 пт</t>
  </si>
  <si>
    <t>СНПТО- 4 птт</t>
  </si>
  <si>
    <t>СНПТО- 4 шс</t>
  </si>
  <si>
    <t>СНПТО- 4 шн</t>
  </si>
  <si>
    <t>СНПТО- 4 птс</t>
  </si>
  <si>
    <t>СНПТО- 4 птш</t>
  </si>
  <si>
    <t>СНПТО- 4 птсш</t>
  </si>
  <si>
    <t>СНПТО- 4 пттс</t>
  </si>
  <si>
    <t>СНПТО- 4 пттш</t>
  </si>
  <si>
    <t>СНПТО- 5 у</t>
  </si>
  <si>
    <t>СНПТО- 5 ш</t>
  </si>
  <si>
    <t>СНПТО- 5 пт</t>
  </si>
  <si>
    <t>СНПТО- 5 птт</t>
  </si>
  <si>
    <t>СНПТО- 5 шс</t>
  </si>
  <si>
    <t>СНПТО- 5 шн</t>
  </si>
  <si>
    <t>СНПТО- 5 птс</t>
  </si>
  <si>
    <t>СНПТО- 5 птш</t>
  </si>
  <si>
    <t>СНПТО- 5 птсш</t>
  </si>
  <si>
    <t>СНПТО- 5 пттс</t>
  </si>
  <si>
    <t>СНПТО- 5 пттш</t>
  </si>
  <si>
    <t>СНПТО- 7 у</t>
  </si>
  <si>
    <t>СНПТО- 7 ш</t>
  </si>
  <si>
    <t>СНПТО- 7 пт</t>
  </si>
  <si>
    <t>СНПТО- 7 птт</t>
  </si>
  <si>
    <t>СНПТО- 7 шс</t>
  </si>
  <si>
    <t>СНПТО- 7 шн</t>
  </si>
  <si>
    <t>СНПТО- 7 птс</t>
  </si>
  <si>
    <t>СНПТО- 7 птш</t>
  </si>
  <si>
    <t>СНПТО- 7 птсш</t>
  </si>
  <si>
    <t>СНПТО- 7 пттс</t>
  </si>
  <si>
    <t>СНПТО- 7 пттш</t>
  </si>
  <si>
    <t>СНПТО- 9 у</t>
  </si>
  <si>
    <t>СНПТО- 9 ш</t>
  </si>
  <si>
    <t>СНПТО- 9 пт</t>
  </si>
  <si>
    <t>СНПТО- 9 птт</t>
  </si>
  <si>
    <t>СНПТО- 9 шн</t>
  </si>
  <si>
    <t>СНПТО- 9 шс</t>
  </si>
  <si>
    <t>СНПТО- 9 птс</t>
  </si>
  <si>
    <t>СНПТО- 9 птш</t>
  </si>
  <si>
    <t>СНПТО- 9 птсш</t>
  </si>
  <si>
    <t>СНПТО- 9 пттс</t>
  </si>
  <si>
    <t>СНПТО- 9 пттш</t>
  </si>
  <si>
    <t>СНПТО- 11 у</t>
  </si>
  <si>
    <t>СНПТО- 11 ш</t>
  </si>
  <si>
    <t>СНПТО- 11 пт</t>
  </si>
  <si>
    <t>СНПТО- 11 птт</t>
  </si>
  <si>
    <t>СНПТО- 11 шс</t>
  </si>
  <si>
    <t>СНПТО- 11 шн</t>
  </si>
  <si>
    <t>СНПТО- 11 птс</t>
  </si>
  <si>
    <t>СНПТО- 11 птш</t>
  </si>
  <si>
    <t>СНПТО- 11 птсш</t>
  </si>
  <si>
    <t>СНПТО- 11 пттс</t>
  </si>
  <si>
    <t>СНПТО- 11 пттш</t>
  </si>
  <si>
    <t>СНПТО- 14  у</t>
  </si>
  <si>
    <t>СНПТО- 14 ш</t>
  </si>
  <si>
    <t>СНПТО- 14 пт</t>
  </si>
  <si>
    <t>СНПТО- 14 птт</t>
  </si>
  <si>
    <t xml:space="preserve">СНПТО- 14 шс </t>
  </si>
  <si>
    <t>СНПТО- 14 шн</t>
  </si>
  <si>
    <t>СНПТО- 14 птс</t>
  </si>
  <si>
    <t>СНПТО- 14 птш</t>
  </si>
  <si>
    <t>СНПТО- 14 птсш</t>
  </si>
  <si>
    <t>СНПТО- 14 пттс</t>
  </si>
  <si>
    <t>СНПТО- 14 пттш</t>
  </si>
  <si>
    <t>СНПТО- 18 у</t>
  </si>
  <si>
    <t>СНПТО- 18 ш</t>
  </si>
  <si>
    <t>СНПТО- 18 пт</t>
  </si>
  <si>
    <t>СНПТО- 18 шс</t>
  </si>
  <si>
    <t>СНПТО- 18 шн</t>
  </si>
  <si>
    <t>СНПТО- 18 птс</t>
  </si>
  <si>
    <t>СНПТО- 18 птш</t>
  </si>
  <si>
    <t>СНПТО- 22 у</t>
  </si>
  <si>
    <t>СНПТО- 22 ш</t>
  </si>
  <si>
    <t>СНПТО- 22 пт</t>
  </si>
  <si>
    <t>СНПТО- 22 шс</t>
  </si>
  <si>
    <t>СНПТО- 22 шн</t>
  </si>
  <si>
    <t>СНПТО- 22 птс</t>
  </si>
  <si>
    <t>СНПТО- 22 птш</t>
  </si>
  <si>
    <t>СНПТО- 27 у</t>
  </si>
  <si>
    <t>СНПТО- 27 ш</t>
  </si>
  <si>
    <t>СНПТО- 27 пт</t>
  </si>
  <si>
    <t>СНПТО- 27 шс</t>
  </si>
  <si>
    <t>СНПТО- 27 шн</t>
  </si>
  <si>
    <t>СНПТО- 27 птс</t>
  </si>
  <si>
    <t>СНПТТ- 12 у</t>
  </si>
  <si>
    <t>Стабилизаторы Volter трехфазные</t>
  </si>
  <si>
    <t>СНПТТ- 12 ш</t>
  </si>
  <si>
    <t>СНПТТ- 12 пт</t>
  </si>
  <si>
    <t>СНПТТ- 16,5 у</t>
  </si>
  <si>
    <t>СНПТТ- 16,5 ш</t>
  </si>
  <si>
    <t>СНПТТ-16,5 пт</t>
  </si>
  <si>
    <t>СНПТТ- 21 у</t>
  </si>
  <si>
    <t>СНПТТ- 21 ш</t>
  </si>
  <si>
    <t>СНПТТ- 21 пт</t>
  </si>
  <si>
    <t>СНПТТ- 27 у</t>
  </si>
  <si>
    <t>СНПТТ- 27 ш</t>
  </si>
  <si>
    <t>СНПТТ- 27 пт</t>
  </si>
  <si>
    <t>СНПТТ- 33 у</t>
  </si>
  <si>
    <t>СНПТТ- 33 ш</t>
  </si>
  <si>
    <t>СНПТТ-33 пт</t>
  </si>
  <si>
    <t>СНПТТ- 42 у</t>
  </si>
  <si>
    <t>СНПТТ- 42 ш</t>
  </si>
  <si>
    <t>СНПТТ-42 пт</t>
  </si>
  <si>
    <t>СНПТТ- 54 у</t>
  </si>
  <si>
    <t>СНПТТ- 54 ш</t>
  </si>
  <si>
    <t>СНПТТ- 54пт</t>
  </si>
  <si>
    <t>СНПТТ- 66 у</t>
  </si>
  <si>
    <t>СНПТТ- 66 ш</t>
  </si>
  <si>
    <t>СНПТТ-66 пт</t>
  </si>
  <si>
    <t>СНПТТ- 81 у</t>
  </si>
  <si>
    <t>СНПТТ- 81 ш</t>
  </si>
  <si>
    <t>СНПТТ-81 пт</t>
  </si>
  <si>
    <t>СНПТТ-100у</t>
  </si>
  <si>
    <t>СНПТТ-100пт</t>
  </si>
  <si>
    <t>СНПТТ- 150 у</t>
  </si>
  <si>
    <t>СНПТТ- 200 у</t>
  </si>
</sst>
</file>

<file path=xl/styles.xml><?xml version="1.0" encoding="utf-8"?>
<styleSheet xmlns="http://schemas.openxmlformats.org/spreadsheetml/2006/main">
  <numFmts count="20">
    <numFmt numFmtId="6" formatCode="#,##0&quot;р.&quot;;[Red]\-#,##0&quot;р.&quot;"/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#,##0&quot;р.&quot;"/>
    <numFmt numFmtId="165" formatCode="#,##0\ [$€-1]"/>
    <numFmt numFmtId="166" formatCode="_-* #,##0.0\ [$€-1]_-;\-* #,##0.0\ [$€-1]_-;_-* &quot;-&quot;?\ [$€-1]_-;_-@_-"/>
    <numFmt numFmtId="167" formatCode="#,##0\ [$€-42D]"/>
    <numFmt numFmtId="168" formatCode="#,##0\ [$€-813]"/>
    <numFmt numFmtId="169" formatCode="[$€-456]\ #,##0"/>
    <numFmt numFmtId="170" formatCode="_-[$$-409]* #,##0_ ;_-[$$-409]* \-#,##0\ ;_-[$$-409]* &quot;-&quot;_ ;_-@_ "/>
    <numFmt numFmtId="171" formatCode="_-* #,##0.00\ [$€-42D]_-;\-* #,##0.00\ [$€-42D]_-;_-* &quot;-&quot;??\ [$€-42D]_-;_-@_-"/>
    <numFmt numFmtId="172" formatCode="#,##0\ [$$-C0C]_-;[Red]#,##0\ [$$-C0C]\-"/>
    <numFmt numFmtId="173" formatCode="_-[$€-2]\ * #,##0.00_-;\-[$€-2]\ * #,##0.00_-;_-[$€-2]\ * &quot;-&quot;??_-;_-@_-"/>
    <numFmt numFmtId="174" formatCode="[$$-409]#,##0"/>
    <numFmt numFmtId="175" formatCode="#,##0.00_);[Red]\(#,##0.00\)"/>
    <numFmt numFmtId="176" formatCode="#,##0.00_ "/>
    <numFmt numFmtId="177" formatCode="&quot;&quot;#,##0.00;\-&quot;&quot;#,##0.00"/>
    <numFmt numFmtId="178" formatCode="#,##0.00&quot; руб.&quot;"/>
    <numFmt numFmtId="179" formatCode="0.00&quot; руб.&quot;"/>
    <numFmt numFmtId="180" formatCode="#,##0_р_."/>
  </numFmts>
  <fonts count="6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33CC"/>
      <name val="Arial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Arial"/>
      <family val="2"/>
      <charset val="204"/>
    </font>
    <font>
      <sz val="8"/>
      <color indexed="81"/>
      <name val="Arial"/>
      <family val="2"/>
      <charset val="204"/>
    </font>
    <font>
      <b/>
      <sz val="11"/>
      <color theme="8" tint="-0.249977111117893"/>
      <name val="Calibri"/>
      <family val="2"/>
      <charset val="204"/>
      <scheme val="minor"/>
    </font>
    <font>
      <b/>
      <sz val="10"/>
      <color theme="8" tint="-0.24997711111789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indexed="8"/>
      <name val="Arial Cyr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55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3" tint="0.39997558519241921"/>
      <name val="Calibri"/>
      <family val="2"/>
      <charset val="204"/>
      <scheme val="minor"/>
    </font>
    <font>
      <sz val="12"/>
      <color indexed="6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2"/>
      <name val="Osaka"/>
      <family val="3"/>
      <charset val="128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</font>
    <font>
      <sz val="11"/>
      <color theme="0" tint="-0.34998626667073579"/>
      <name val="Calibri"/>
      <family val="2"/>
    </font>
    <font>
      <b/>
      <sz val="11"/>
      <color rgb="FF7030A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5"/>
      <color rgb="FFFF0000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9"/>
      <color rgb="FFFFFFFF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1849B"/>
        <bgColor rgb="FF000000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4"/>
      </patternFill>
    </fill>
    <fill>
      <patternFill patternType="solid">
        <fgColor indexed="22"/>
        <bgColor indexed="47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27" fillId="0" borderId="0" applyFont="0" applyFill="0" applyBorder="0" applyAlignment="0" applyProtection="0"/>
    <xf numFmtId="0" fontId="15" fillId="0" borderId="0">
      <alignment horizontal="left"/>
    </xf>
    <xf numFmtId="0" fontId="32" fillId="0" borderId="0"/>
    <xf numFmtId="43" fontId="27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1" fillId="0" borderId="0" xfId="0" applyFont="1"/>
    <xf numFmtId="0" fontId="2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3" fillId="0" borderId="1" xfId="0" applyFont="1" applyBorder="1" applyAlignment="1">
      <alignment horizontal="center"/>
    </xf>
    <xf numFmtId="3" fontId="18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14" fillId="0" borderId="1" xfId="0" applyFont="1" applyFill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/>
    </xf>
    <xf numFmtId="42" fontId="19" fillId="0" borderId="1" xfId="0" applyNumberFormat="1" applyFont="1" applyBorder="1" applyAlignment="1">
      <alignment horizontal="center" vertical="center" wrapText="1"/>
    </xf>
    <xf numFmtId="42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42" fontId="19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42" fontId="19" fillId="0" borderId="1" xfId="0" applyNumberFormat="1" applyFont="1" applyFill="1" applyBorder="1" applyAlignment="1">
      <alignment horizontal="center" vertical="center" wrapText="1"/>
    </xf>
    <xf numFmtId="42" fontId="18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/>
    </xf>
    <xf numFmtId="42" fontId="18" fillId="0" borderId="1" xfId="0" applyNumberFormat="1" applyFont="1" applyFill="1" applyBorder="1" applyAlignment="1">
      <alignment horizontal="center" vertical="center"/>
    </xf>
    <xf numFmtId="42" fontId="18" fillId="0" borderId="1" xfId="0" applyNumberFormat="1" applyFont="1" applyBorder="1" applyAlignment="1">
      <alignment horizontal="center" vertical="center"/>
    </xf>
    <xf numFmtId="170" fontId="18" fillId="0" borderId="1" xfId="0" applyNumberFormat="1" applyFont="1" applyBorder="1" applyAlignment="1">
      <alignment horizontal="center" vertical="center"/>
    </xf>
    <xf numFmtId="42" fontId="19" fillId="0" borderId="1" xfId="0" applyNumberFormat="1" applyFont="1" applyBorder="1" applyAlignment="1">
      <alignment horizontal="center" vertical="center"/>
    </xf>
    <xf numFmtId="171" fontId="18" fillId="0" borderId="1" xfId="0" applyNumberFormat="1" applyFont="1" applyBorder="1" applyAlignment="1">
      <alignment horizontal="center"/>
    </xf>
    <xf numFmtId="172" fontId="18" fillId="0" borderId="1" xfId="0" applyNumberFormat="1" applyFont="1" applyFill="1" applyBorder="1" applyAlignment="1">
      <alignment horizontal="center" vertical="center"/>
    </xf>
    <xf numFmtId="6" fontId="18" fillId="0" borderId="1" xfId="0" applyNumberFormat="1" applyFont="1" applyFill="1" applyBorder="1" applyAlignment="1">
      <alignment horizontal="center" vertical="center"/>
    </xf>
    <xf numFmtId="169" fontId="18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1" xfId="2" applyFont="1" applyBorder="1" applyAlignment="1">
      <alignment horizontal="center" vertical="center" wrapText="1"/>
    </xf>
    <xf numFmtId="0" fontId="30" fillId="2" borderId="0" xfId="0" applyFont="1" applyFill="1"/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6" fontId="18" fillId="0" borderId="1" xfId="0" applyNumberFormat="1" applyFont="1" applyBorder="1" applyAlignment="1">
      <alignment horizontal="center" vertical="center"/>
    </xf>
    <xf numFmtId="6" fontId="20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Fill="1" applyBorder="1"/>
    <xf numFmtId="4" fontId="21" fillId="0" borderId="1" xfId="0" applyNumberFormat="1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3" fillId="0" borderId="3" xfId="3" applyFont="1" applyFill="1" applyBorder="1" applyAlignment="1">
      <alignment wrapText="1"/>
    </xf>
    <xf numFmtId="175" fontId="33" fillId="0" borderId="1" xfId="3" applyNumberFormat="1" applyFont="1" applyFill="1" applyBorder="1" applyAlignment="1">
      <alignment horizontal="center"/>
    </xf>
    <xf numFmtId="176" fontId="34" fillId="0" borderId="1" xfId="0" applyNumberFormat="1" applyFont="1" applyFill="1" applyBorder="1" applyAlignment="1">
      <alignment horizontal="center"/>
    </xf>
    <xf numFmtId="0" fontId="33" fillId="0" borderId="1" xfId="3" applyFont="1" applyFill="1" applyBorder="1" applyAlignment="1">
      <alignment wrapText="1"/>
    </xf>
    <xf numFmtId="0" fontId="33" fillId="0" borderId="1" xfId="0" applyFont="1" applyFill="1" applyBorder="1"/>
    <xf numFmtId="175" fontId="34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wrapText="1"/>
    </xf>
    <xf numFmtId="4" fontId="34" fillId="0" borderId="1" xfId="0" applyNumberFormat="1" applyFont="1" applyFill="1" applyBorder="1" applyAlignment="1">
      <alignment horizontal="center"/>
    </xf>
    <xf numFmtId="0" fontId="33" fillId="0" borderId="1" xfId="3" applyFont="1" applyFill="1" applyBorder="1"/>
    <xf numFmtId="0" fontId="33" fillId="0" borderId="7" xfId="3" applyFont="1" applyFill="1" applyBorder="1"/>
    <xf numFmtId="175" fontId="33" fillId="0" borderId="2" xfId="3" applyNumberFormat="1" applyFont="1" applyFill="1" applyBorder="1" applyAlignment="1">
      <alignment horizontal="center"/>
    </xf>
    <xf numFmtId="177" fontId="33" fillId="0" borderId="1" xfId="0" applyNumberFormat="1" applyFont="1" applyFill="1" applyBorder="1" applyAlignment="1">
      <alignment horizontal="center"/>
    </xf>
    <xf numFmtId="0" fontId="33" fillId="0" borderId="7" xfId="0" applyFont="1" applyFill="1" applyBorder="1"/>
    <xf numFmtId="177" fontId="33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64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0" xfId="0" applyFont="1"/>
    <xf numFmtId="0" fontId="37" fillId="0" borderId="0" xfId="0" applyFont="1"/>
    <xf numFmtId="173" fontId="38" fillId="0" borderId="0" xfId="1" applyNumberFormat="1" applyFont="1"/>
    <xf numFmtId="43" fontId="39" fillId="0" borderId="0" xfId="4" applyFont="1" applyBorder="1" applyAlignment="1">
      <alignment horizontal="center" wrapText="1"/>
    </xf>
    <xf numFmtId="0" fontId="40" fillId="5" borderId="8" xfId="0" applyFont="1" applyFill="1" applyBorder="1" applyAlignment="1">
      <alignment horizontal="center"/>
    </xf>
    <xf numFmtId="173" fontId="40" fillId="5" borderId="0" xfId="1" applyNumberFormat="1" applyFont="1" applyFill="1" applyAlignment="1">
      <alignment horizontal="center"/>
    </xf>
    <xf numFmtId="173" fontId="40" fillId="5" borderId="8" xfId="1" applyNumberFormat="1" applyFont="1" applyFill="1" applyBorder="1" applyAlignment="1">
      <alignment horizontal="center"/>
    </xf>
    <xf numFmtId="0" fontId="41" fillId="0" borderId="0" xfId="0" applyFont="1"/>
    <xf numFmtId="173" fontId="28" fillId="0" borderId="0" xfId="1" applyNumberFormat="1" applyFont="1"/>
    <xf numFmtId="0" fontId="0" fillId="6" borderId="0" xfId="0" applyFill="1"/>
    <xf numFmtId="0" fontId="0" fillId="0" borderId="0" xfId="0" applyFill="1"/>
    <xf numFmtId="0" fontId="42" fillId="0" borderId="0" xfId="0" applyFont="1"/>
    <xf numFmtId="0" fontId="43" fillId="0" borderId="0" xfId="0" applyFont="1"/>
    <xf numFmtId="0" fontId="44" fillId="0" borderId="1" xfId="0" applyFont="1" applyBorder="1"/>
    <xf numFmtId="0" fontId="44" fillId="0" borderId="1" xfId="0" applyFont="1" applyBorder="1" applyAlignment="1">
      <alignment horizontal="center"/>
    </xf>
    <xf numFmtId="0" fontId="44" fillId="7" borderId="1" xfId="0" applyFont="1" applyFill="1" applyBorder="1"/>
    <xf numFmtId="0" fontId="44" fillId="7" borderId="1" xfId="0" applyFont="1" applyFill="1" applyBorder="1" applyAlignment="1">
      <alignment horizontal="center"/>
    </xf>
    <xf numFmtId="174" fontId="15" fillId="7" borderId="1" xfId="0" applyNumberFormat="1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left" vertical="top"/>
    </xf>
    <xf numFmtId="174" fontId="15" fillId="4" borderId="1" xfId="0" applyNumberFormat="1" applyFont="1" applyFill="1" applyBorder="1" applyAlignment="1">
      <alignment horizontal="center" vertical="center" wrapText="1"/>
    </xf>
    <xf numFmtId="174" fontId="46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vertical="top" wrapText="1"/>
    </xf>
    <xf numFmtId="178" fontId="15" fillId="0" borderId="10" xfId="0" applyNumberFormat="1" applyFont="1" applyFill="1" applyBorder="1" applyAlignment="1">
      <alignment horizontal="right" vertical="top" wrapText="1"/>
    </xf>
    <xf numFmtId="178" fontId="15" fillId="12" borderId="10" xfId="0" applyNumberFormat="1" applyFont="1" applyFill="1" applyBorder="1" applyAlignment="1">
      <alignment horizontal="right" vertical="top" wrapText="1"/>
    </xf>
    <xf numFmtId="0" fontId="15" fillId="11" borderId="10" xfId="0" applyNumberFormat="1" applyFont="1" applyFill="1" applyBorder="1" applyAlignment="1">
      <alignment horizontal="left" vertical="top" wrapText="1"/>
    </xf>
    <xf numFmtId="178" fontId="15" fillId="11" borderId="10" xfId="0" applyNumberFormat="1" applyFont="1" applyFill="1" applyBorder="1" applyAlignment="1">
      <alignment horizontal="righ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179" fontId="15" fillId="11" borderId="10" xfId="0" applyNumberFormat="1" applyFont="1" applyFill="1" applyBorder="1" applyAlignment="1">
      <alignment horizontal="right" vertical="top" wrapText="1"/>
    </xf>
    <xf numFmtId="178" fontId="15" fillId="16" borderId="10" xfId="0" applyNumberFormat="1" applyFont="1" applyFill="1" applyBorder="1" applyAlignment="1">
      <alignment horizontal="right" vertical="top" wrapText="1"/>
    </xf>
    <xf numFmtId="0" fontId="48" fillId="8" borderId="0" xfId="0" applyFont="1" applyFill="1" applyBorder="1" applyAlignment="1">
      <alignment wrapText="1"/>
    </xf>
    <xf numFmtId="0" fontId="46" fillId="0" borderId="10" xfId="0" applyNumberFormat="1" applyFont="1" applyBorder="1" applyAlignment="1">
      <alignment horizontal="left" vertical="center" wrapText="1"/>
    </xf>
    <xf numFmtId="0" fontId="49" fillId="9" borderId="10" xfId="0" applyNumberFormat="1" applyFont="1" applyFill="1" applyBorder="1" applyAlignment="1">
      <alignment horizontal="left" vertical="top" wrapText="1"/>
    </xf>
    <xf numFmtId="0" fontId="50" fillId="9" borderId="10" xfId="0" applyNumberFormat="1" applyFont="1" applyFill="1" applyBorder="1" applyAlignment="1">
      <alignment horizontal="right" vertical="top" wrapText="1"/>
    </xf>
    <xf numFmtId="0" fontId="49" fillId="10" borderId="10" xfId="0" applyFont="1" applyFill="1" applyBorder="1" applyAlignment="1">
      <alignment vertical="top" wrapText="1"/>
    </xf>
    <xf numFmtId="0" fontId="45" fillId="11" borderId="10" xfId="0" applyFont="1" applyFill="1" applyBorder="1" applyAlignment="1">
      <alignment vertical="top" wrapText="1"/>
    </xf>
    <xf numFmtId="0" fontId="45" fillId="0" borderId="10" xfId="0" applyFont="1" applyFill="1" applyBorder="1" applyAlignment="1">
      <alignment vertical="top" wrapText="1"/>
    </xf>
    <xf numFmtId="0" fontId="49" fillId="13" borderId="10" xfId="0" applyNumberFormat="1" applyFont="1" applyFill="1" applyBorder="1" applyAlignment="1">
      <alignment horizontal="left" vertical="top" wrapText="1"/>
    </xf>
    <xf numFmtId="0" fontId="50" fillId="13" borderId="10" xfId="0" applyNumberFormat="1" applyFont="1" applyFill="1" applyBorder="1" applyAlignment="1">
      <alignment horizontal="right" vertical="top" wrapText="1"/>
    </xf>
    <xf numFmtId="0" fontId="50" fillId="13" borderId="10" xfId="0" applyNumberFormat="1" applyFont="1" applyFill="1" applyBorder="1" applyAlignment="1">
      <alignment horizontal="left" vertical="top" wrapText="1"/>
    </xf>
    <xf numFmtId="0" fontId="45" fillId="12" borderId="10" xfId="0" applyFont="1" applyFill="1" applyBorder="1" applyAlignment="1">
      <alignment vertical="top" wrapText="1"/>
    </xf>
    <xf numFmtId="0" fontId="49" fillId="14" borderId="10" xfId="0" applyNumberFormat="1" applyFont="1" applyFill="1" applyBorder="1" applyAlignment="1">
      <alignment horizontal="left" vertical="top" wrapText="1"/>
    </xf>
    <xf numFmtId="0" fontId="49" fillId="15" borderId="10" xfId="0" applyNumberFormat="1" applyFont="1" applyFill="1" applyBorder="1" applyAlignment="1">
      <alignment horizontal="left" vertical="top" wrapText="1"/>
    </xf>
    <xf numFmtId="0" fontId="50" fillId="15" borderId="10" xfId="0" applyNumberFormat="1" applyFont="1" applyFill="1" applyBorder="1" applyAlignment="1">
      <alignment horizontal="right" vertical="top" wrapText="1"/>
    </xf>
    <xf numFmtId="0" fontId="50" fillId="10" borderId="10" xfId="0" applyFont="1" applyFill="1" applyBorder="1" applyAlignment="1">
      <alignment horizontal="right" vertical="top" wrapText="1"/>
    </xf>
    <xf numFmtId="0" fontId="45" fillId="16" borderId="10" xfId="0" applyFont="1" applyFill="1" applyBorder="1" applyAlignment="1">
      <alignment vertical="top" wrapText="1"/>
    </xf>
    <xf numFmtId="0" fontId="45" fillId="0" borderId="0" xfId="0" applyFont="1" applyAlignment="1">
      <alignment wrapText="1"/>
    </xf>
    <xf numFmtId="0" fontId="45" fillId="0" borderId="0" xfId="0" applyFont="1"/>
    <xf numFmtId="0" fontId="51" fillId="8" borderId="0" xfId="0" applyFont="1" applyFill="1" applyBorder="1" applyAlignment="1">
      <alignment wrapText="1"/>
    </xf>
    <xf numFmtId="43" fontId="46" fillId="0" borderId="0" xfId="4" applyFont="1" applyBorder="1" applyAlignment="1">
      <alignment horizontal="center" wrapText="1"/>
    </xf>
    <xf numFmtId="0" fontId="54" fillId="0" borderId="12" xfId="0" applyFont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3" fontId="57" fillId="0" borderId="17" xfId="0" applyNumberFormat="1" applyFont="1" applyBorder="1" applyAlignment="1">
      <alignment horizontal="center" wrapText="1"/>
    </xf>
    <xf numFmtId="3" fontId="54" fillId="0" borderId="17" xfId="0" applyNumberFormat="1" applyFont="1" applyBorder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52" fillId="0" borderId="15" xfId="0" applyFont="1" applyBorder="1" applyAlignment="1">
      <alignment vertical="top" wrapText="1"/>
    </xf>
    <xf numFmtId="0" fontId="52" fillId="0" borderId="16" xfId="0" applyFont="1" applyBorder="1" applyAlignment="1">
      <alignment vertical="top" wrapText="1"/>
    </xf>
    <xf numFmtId="0" fontId="52" fillId="0" borderId="17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 wrapText="1"/>
    </xf>
    <xf numFmtId="0" fontId="52" fillId="0" borderId="17" xfId="0" applyFont="1" applyBorder="1" applyAlignment="1">
      <alignment vertical="top" wrapText="1"/>
    </xf>
    <xf numFmtId="0" fontId="52" fillId="0" borderId="16" xfId="0" applyFont="1" applyBorder="1" applyAlignment="1">
      <alignment horizontal="center" vertical="top" wrapText="1"/>
    </xf>
    <xf numFmtId="0" fontId="53" fillId="0" borderId="0" xfId="0" applyFont="1" applyAlignment="1">
      <alignment horizontal="center"/>
    </xf>
    <xf numFmtId="0" fontId="53" fillId="0" borderId="17" xfId="0" applyFont="1" applyBorder="1" applyAlignment="1">
      <alignment horizontal="center" wrapText="1"/>
    </xf>
    <xf numFmtId="0" fontId="53" fillId="0" borderId="0" xfId="0" applyFont="1" applyBorder="1" applyAlignment="1">
      <alignment horizontal="center" vertical="top" wrapText="1"/>
    </xf>
    <xf numFmtId="0" fontId="54" fillId="0" borderId="0" xfId="0" applyFont="1" applyAlignment="1"/>
    <xf numFmtId="0" fontId="0" fillId="0" borderId="0" xfId="0" applyAlignment="1"/>
    <xf numFmtId="0" fontId="55" fillId="0" borderId="0" xfId="0" applyFont="1" applyAlignment="1"/>
    <xf numFmtId="0" fontId="54" fillId="0" borderId="12" xfId="0" applyFont="1" applyBorder="1" applyAlignment="1">
      <alignment horizontal="center" vertical="top"/>
    </xf>
    <xf numFmtId="0" fontId="54" fillId="0" borderId="13" xfId="0" applyFont="1" applyBorder="1" applyAlignment="1">
      <alignment horizontal="center" vertical="top"/>
    </xf>
    <xf numFmtId="0" fontId="54" fillId="0" borderId="16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54" fillId="0" borderId="17" xfId="0" applyFont="1" applyBorder="1" applyAlignment="1">
      <alignment horizontal="center" vertical="top"/>
    </xf>
    <xf numFmtId="0" fontId="54" fillId="0" borderId="18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54" fillId="0" borderId="0" xfId="0" applyFont="1" applyAlignment="1">
      <alignment horizontal="left"/>
    </xf>
    <xf numFmtId="0" fontId="53" fillId="0" borderId="0" xfId="0" applyFont="1" applyAlignment="1"/>
    <xf numFmtId="0" fontId="52" fillId="0" borderId="12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14" xfId="0" applyFont="1" applyBorder="1" applyAlignment="1">
      <alignment horizontal="justify" vertical="top"/>
    </xf>
    <xf numFmtId="0" fontId="52" fillId="0" borderId="0" xfId="0" applyFont="1" applyAlignment="1"/>
    <xf numFmtId="0" fontId="52" fillId="0" borderId="18" xfId="0" applyFont="1" applyBorder="1" applyAlignment="1">
      <alignment horizontal="center" vertical="top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4" fillId="0" borderId="5" xfId="0" applyFont="1" applyBorder="1" applyAlignment="1">
      <alignment horizontal="center"/>
    </xf>
    <xf numFmtId="0" fontId="30" fillId="4" borderId="11" xfId="0" applyFont="1" applyFill="1" applyBorder="1" applyAlignment="1">
      <alignment wrapText="1"/>
    </xf>
    <xf numFmtId="0" fontId="52" fillId="0" borderId="0" xfId="0" applyFont="1" applyBorder="1" applyAlignment="1">
      <alignment horizontal="justify" vertical="top"/>
    </xf>
    <xf numFmtId="0" fontId="52" fillId="0" borderId="0" xfId="0" applyFont="1" applyBorder="1" applyAlignment="1">
      <alignment horizontal="center" vertical="top"/>
    </xf>
    <xf numFmtId="0" fontId="58" fillId="0" borderId="0" xfId="0" applyFont="1" applyAlignment="1"/>
    <xf numFmtId="0" fontId="1" fillId="0" borderId="0" xfId="0" applyFont="1" applyAlignment="1"/>
    <xf numFmtId="0" fontId="52" fillId="0" borderId="11" xfId="0" applyFont="1" applyBorder="1" applyAlignment="1">
      <alignment horizontal="center" vertical="top" wrapText="1"/>
    </xf>
    <xf numFmtId="0" fontId="52" fillId="0" borderId="11" xfId="0" applyFont="1" applyBorder="1" applyAlignment="1">
      <alignment vertical="top" wrapText="1"/>
    </xf>
    <xf numFmtId="0" fontId="53" fillId="0" borderId="11" xfId="0" applyFont="1" applyBorder="1" applyAlignment="1">
      <alignment horizontal="center" vertical="top" wrapText="1"/>
    </xf>
    <xf numFmtId="175" fontId="33" fillId="6" borderId="1" xfId="3" applyNumberFormat="1" applyFont="1" applyFill="1" applyBorder="1" applyAlignment="1">
      <alignment horizontal="center"/>
    </xf>
    <xf numFmtId="176" fontId="34" fillId="6" borderId="1" xfId="0" applyNumberFormat="1" applyFont="1" applyFill="1" applyBorder="1" applyAlignment="1">
      <alignment horizontal="center"/>
    </xf>
    <xf numFmtId="0" fontId="53" fillId="0" borderId="11" xfId="0" applyFont="1" applyBorder="1" applyAlignment="1">
      <alignment horizontal="center" wrapText="1"/>
    </xf>
    <xf numFmtId="0" fontId="0" fillId="0" borderId="0" xfId="0" applyBorder="1" applyAlignment="1"/>
    <xf numFmtId="164" fontId="18" fillId="6" borderId="1" xfId="0" applyNumberFormat="1" applyFont="1" applyFill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/>
    </xf>
    <xf numFmtId="42" fontId="19" fillId="6" borderId="5" xfId="0" applyNumberFormat="1" applyFont="1" applyFill="1" applyBorder="1" applyAlignment="1">
      <alignment vertical="center" wrapText="1"/>
    </xf>
    <xf numFmtId="42" fontId="19" fillId="6" borderId="1" xfId="0" applyNumberFormat="1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/>
    </xf>
    <xf numFmtId="42" fontId="19" fillId="6" borderId="1" xfId="0" applyNumberFormat="1" applyFont="1" applyFill="1" applyBorder="1" applyAlignment="1">
      <alignment horizontal="center" vertical="center"/>
    </xf>
    <xf numFmtId="172" fontId="18" fillId="6" borderId="1" xfId="0" applyNumberFormat="1" applyFont="1" applyFill="1" applyBorder="1" applyAlignment="1">
      <alignment horizontal="center" vertical="center"/>
    </xf>
    <xf numFmtId="164" fontId="59" fillId="0" borderId="1" xfId="0" applyNumberFormat="1" applyFont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/>
    </xf>
    <xf numFmtId="3" fontId="61" fillId="0" borderId="1" xfId="0" applyNumberFormat="1" applyFont="1" applyBorder="1" applyAlignment="1">
      <alignment horizontal="center" vertical="center" wrapText="1"/>
    </xf>
    <xf numFmtId="3" fontId="61" fillId="0" borderId="5" xfId="0" applyNumberFormat="1" applyFont="1" applyBorder="1" applyAlignment="1">
      <alignment horizontal="center" vertical="center" wrapText="1"/>
    </xf>
    <xf numFmtId="3" fontId="61" fillId="3" borderId="1" xfId="0" applyNumberFormat="1" applyFont="1" applyFill="1" applyBorder="1" applyAlignment="1">
      <alignment horizontal="center" vertical="center" wrapText="1"/>
    </xf>
    <xf numFmtId="180" fontId="62" fillId="0" borderId="1" xfId="0" applyNumberFormat="1" applyFont="1" applyBorder="1" applyAlignment="1">
      <alignment horizontal="center" vertical="center" wrapText="1"/>
    </xf>
    <xf numFmtId="180" fontId="62" fillId="0" borderId="5" xfId="0" applyNumberFormat="1" applyFont="1" applyBorder="1" applyAlignment="1">
      <alignment horizontal="center" vertical="center" wrapText="1"/>
    </xf>
    <xf numFmtId="3" fontId="61" fillId="0" borderId="2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3" fontId="6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22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4" fontId="60" fillId="0" borderId="1" xfId="0" applyNumberFormat="1" applyFont="1" applyBorder="1" applyAlignment="1">
      <alignment horizontal="center" vertical="center" wrapText="1"/>
    </xf>
    <xf numFmtId="4" fontId="60" fillId="0" borderId="3" xfId="0" applyNumberFormat="1" applyFont="1" applyBorder="1" applyAlignment="1">
      <alignment horizontal="center" vertical="center" wrapText="1"/>
    </xf>
    <xf numFmtId="4" fontId="60" fillId="0" borderId="3" xfId="0" applyNumberFormat="1" applyFont="1" applyFill="1" applyBorder="1" applyAlignment="1">
      <alignment horizontal="center" vertical="center" wrapText="1"/>
    </xf>
    <xf numFmtId="180" fontId="60" fillId="0" borderId="4" xfId="0" applyNumberFormat="1" applyFont="1" applyBorder="1" applyAlignment="1">
      <alignment horizontal="center" vertical="center" wrapText="1"/>
    </xf>
    <xf numFmtId="4" fontId="62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80" fontId="17" fillId="0" borderId="1" xfId="0" applyNumberFormat="1" applyFont="1" applyBorder="1" applyAlignment="1">
      <alignment horizontal="center" vertical="center" wrapText="1"/>
    </xf>
    <xf numFmtId="180" fontId="17" fillId="0" borderId="5" xfId="0" applyNumberFormat="1" applyFont="1" applyBorder="1" applyAlignment="1">
      <alignment horizontal="center" vertical="center" wrapText="1"/>
    </xf>
    <xf numFmtId="180" fontId="17" fillId="0" borderId="5" xfId="0" applyNumberFormat="1" applyFont="1" applyFill="1" applyBorder="1" applyAlignment="1">
      <alignment horizontal="center" vertical="center" wrapText="1"/>
    </xf>
    <xf numFmtId="180" fontId="60" fillId="0" borderId="1" xfId="0" applyNumberFormat="1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 vertical="center"/>
    </xf>
    <xf numFmtId="0" fontId="31" fillId="2" borderId="0" xfId="0" applyFont="1" applyFill="1" applyAlignment="1"/>
    <xf numFmtId="0" fontId="30" fillId="0" borderId="0" xfId="0" applyFont="1"/>
    <xf numFmtId="0" fontId="31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35" fillId="2" borderId="0" xfId="0" applyFont="1" applyFill="1" applyAlignment="1">
      <alignment wrapText="1"/>
    </xf>
    <xf numFmtId="0" fontId="0" fillId="0" borderId="0" xfId="0" applyAlignment="1">
      <alignment horizontal="center"/>
    </xf>
    <xf numFmtId="3" fontId="61" fillId="0" borderId="2" xfId="0" applyNumberFormat="1" applyFont="1" applyBorder="1" applyAlignment="1">
      <alignment horizontal="center" vertical="center" wrapText="1"/>
    </xf>
    <xf numFmtId="3" fontId="61" fillId="0" borderId="5" xfId="0" applyNumberFormat="1" applyFont="1" applyBorder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3" fillId="0" borderId="3" xfId="0" applyFont="1" applyFill="1" applyBorder="1" applyAlignment="1"/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33" fillId="6" borderId="1" xfId="0" applyFont="1" applyFill="1" applyBorder="1"/>
    <xf numFmtId="175" fontId="34" fillId="6" borderId="1" xfId="0" applyNumberFormat="1" applyFont="1" applyFill="1" applyBorder="1" applyAlignment="1">
      <alignment horizontal="center"/>
    </xf>
    <xf numFmtId="4" fontId="34" fillId="6" borderId="1" xfId="0" applyNumberFormat="1" applyFont="1" applyFill="1" applyBorder="1" applyAlignment="1">
      <alignment horizontal="center"/>
    </xf>
    <xf numFmtId="0" fontId="52" fillId="6" borderId="14" xfId="0" applyFont="1" applyFill="1" applyBorder="1" applyAlignment="1">
      <alignment horizontal="center"/>
    </xf>
    <xf numFmtId="3" fontId="53" fillId="6" borderId="17" xfId="0" applyNumberFormat="1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23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44" fillId="6" borderId="1" xfId="0" applyFont="1" applyFill="1" applyBorder="1"/>
    <xf numFmtId="0" fontId="44" fillId="6" borderId="1" xfId="0" applyFont="1" applyFill="1" applyBorder="1" applyAlignment="1">
      <alignment horizontal="center"/>
    </xf>
    <xf numFmtId="174" fontId="15" fillId="6" borderId="1" xfId="0" applyNumberFormat="1" applyFont="1" applyFill="1" applyBorder="1" applyAlignment="1">
      <alignment horizontal="center" vertical="center" wrapText="1"/>
    </xf>
    <xf numFmtId="173" fontId="38" fillId="6" borderId="0" xfId="1" applyNumberFormat="1" applyFont="1" applyFill="1"/>
    <xf numFmtId="173" fontId="28" fillId="6" borderId="0" xfId="1" applyNumberFormat="1" applyFont="1" applyFill="1"/>
    <xf numFmtId="0" fontId="0" fillId="6" borderId="0" xfId="0" applyFill="1" applyAlignment="1">
      <alignment wrapText="1"/>
    </xf>
    <xf numFmtId="0" fontId="45" fillId="17" borderId="10" xfId="0" applyFont="1" applyFill="1" applyBorder="1" applyAlignment="1">
      <alignment vertical="top" wrapText="1"/>
    </xf>
    <xf numFmtId="178" fontId="15" fillId="6" borderId="10" xfId="0" applyNumberFormat="1" applyFont="1" applyFill="1" applyBorder="1" applyAlignment="1">
      <alignment horizontal="right" vertical="top" wrapText="1"/>
    </xf>
    <xf numFmtId="0" fontId="0" fillId="6" borderId="0" xfId="0" applyFill="1" applyBorder="1"/>
    <xf numFmtId="178" fontId="15" fillId="18" borderId="10" xfId="0" applyNumberFormat="1" applyFont="1" applyFill="1" applyBorder="1" applyAlignment="1">
      <alignment horizontal="right" vertical="top" wrapText="1"/>
    </xf>
  </cellXfs>
  <cellStyles count="5">
    <cellStyle name="Обычный" xfId="0" builtinId="0"/>
    <cellStyle name="Обычный_Лист1" xfId="2"/>
    <cellStyle name="Процентный" xfId="1" builtinId="5"/>
    <cellStyle name="Финансовый" xfId="4" builtinId="3"/>
    <cellStyle name="標準_M-04-090701 Aktobe GX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%20(F)/=&#1058;&#1050;=/&#1055;&#1086;&#1089;&#1090;&#1072;&#1074;&#1097;&#1080;&#1082;&#1080;%20&#1086;&#1073;&#1086;&#1088;&#1091;&#1076;&#1086;&#1074;&#1072;&#1085;&#1080;&#1103;/=&#1054;&#1057;&#1053;&#1054;&#1042;&#1053;&#1067;&#1045;=/&#1042;&#1077;&#1089;&#1052;&#1072;&#1089;&#1090;&#1077;&#1088;/2010/&#1055;&#1088;&#1072;&#1081;&#1089;%20&#1086;&#1090;%2005.07.2010%20(200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Весы"/>
      <sheetName val="Гири E1"/>
      <sheetName val="Гири E2"/>
      <sheetName val="Гири F1"/>
      <sheetName val="Гири F2"/>
      <sheetName val="Гири M1"/>
      <sheetName val="Анализаторы влажности"/>
    </sheetNames>
    <sheetDataSet>
      <sheetData sheetId="0">
        <row r="2">
          <cell r="B2">
            <v>38.303100000000001</v>
          </cell>
        </row>
        <row r="3">
          <cell r="B3">
            <v>31.3703</v>
          </cell>
        </row>
        <row r="6">
          <cell r="B6">
            <v>39.069161999999999</v>
          </cell>
        </row>
        <row r="7">
          <cell r="B7">
            <v>31.5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abmaster.ru/ves/detail.php?ID=1469" TargetMode="External"/><Relationship Id="rId299" Type="http://schemas.openxmlformats.org/officeDocument/2006/relationships/hyperlink" Target="http://www.labmaster.ru/ves/detail.php?ID=2841" TargetMode="External"/><Relationship Id="rId303" Type="http://schemas.openxmlformats.org/officeDocument/2006/relationships/hyperlink" Target="http://www.labmaster.ru/ves/detail.php?ID=2845" TargetMode="External"/><Relationship Id="rId21" Type="http://schemas.openxmlformats.org/officeDocument/2006/relationships/hyperlink" Target="http://www.labmaster.ru/ves/detail.php?ID=2455" TargetMode="External"/><Relationship Id="rId42" Type="http://schemas.openxmlformats.org/officeDocument/2006/relationships/hyperlink" Target="http://www.labmaster.ru/ves/detail.php?ID=1114" TargetMode="External"/><Relationship Id="rId63" Type="http://schemas.openxmlformats.org/officeDocument/2006/relationships/hyperlink" Target="http://www.labmaster.ru/ves/detail.php?ID=2327" TargetMode="External"/><Relationship Id="rId84" Type="http://schemas.openxmlformats.org/officeDocument/2006/relationships/hyperlink" Target="http://www.labmaster.ru/ves/detail.php?ID=2293" TargetMode="External"/><Relationship Id="rId138" Type="http://schemas.openxmlformats.org/officeDocument/2006/relationships/hyperlink" Target="http://www.labmaster.ru/ves/detail.php?ID=2592" TargetMode="External"/><Relationship Id="rId159" Type="http://schemas.openxmlformats.org/officeDocument/2006/relationships/hyperlink" Target="http://www.labmaster.ru/ves/detail.php?ID=2603" TargetMode="External"/><Relationship Id="rId324" Type="http://schemas.openxmlformats.org/officeDocument/2006/relationships/hyperlink" Target="http://www.iktk.ru/shop/ves/" TargetMode="External"/><Relationship Id="rId170" Type="http://schemas.openxmlformats.org/officeDocument/2006/relationships/hyperlink" Target="http://www.labmaster.ru/ves/detail.php?ID=2614" TargetMode="External"/><Relationship Id="rId191" Type="http://schemas.openxmlformats.org/officeDocument/2006/relationships/hyperlink" Target="http://www.labmaster.ru/ves/detail.php?ID=2688" TargetMode="External"/><Relationship Id="rId205" Type="http://schemas.openxmlformats.org/officeDocument/2006/relationships/hyperlink" Target="http://www.labmaster.ru/ves/detail.php?ID=3142" TargetMode="External"/><Relationship Id="rId226" Type="http://schemas.openxmlformats.org/officeDocument/2006/relationships/hyperlink" Target="http://www.labmaster.ru/ves/detail.php?ID=1155" TargetMode="External"/><Relationship Id="rId247" Type="http://schemas.openxmlformats.org/officeDocument/2006/relationships/hyperlink" Target="http://www.labmaster.ru/ves/detail.php?ID=2509" TargetMode="External"/><Relationship Id="rId107" Type="http://schemas.openxmlformats.org/officeDocument/2006/relationships/hyperlink" Target="http://www.labmaster.ru/ves/detail.php?ID=1407" TargetMode="External"/><Relationship Id="rId268" Type="http://schemas.openxmlformats.org/officeDocument/2006/relationships/hyperlink" Target="http://www.labmaster.ru/ves/detail.php?ID=2644" TargetMode="External"/><Relationship Id="rId289" Type="http://schemas.openxmlformats.org/officeDocument/2006/relationships/hyperlink" Target="http://www.labmaster.ru/ves/detail.php?ID=2831" TargetMode="External"/><Relationship Id="rId11" Type="http://schemas.openxmlformats.org/officeDocument/2006/relationships/hyperlink" Target="http://www.labmaster.ru/ves/detail.php?ID=1715" TargetMode="External"/><Relationship Id="rId32" Type="http://schemas.openxmlformats.org/officeDocument/2006/relationships/hyperlink" Target="http://www.labmaster.ru/ves/detail.php?ID=2663" TargetMode="External"/><Relationship Id="rId53" Type="http://schemas.openxmlformats.org/officeDocument/2006/relationships/hyperlink" Target="http://www.labmaster.ru/ves/detail.php?ID=2317" TargetMode="External"/><Relationship Id="rId74" Type="http://schemas.openxmlformats.org/officeDocument/2006/relationships/hyperlink" Target="http://www.labmaster.ru/ves/detail.php?ID=1843" TargetMode="External"/><Relationship Id="rId128" Type="http://schemas.openxmlformats.org/officeDocument/2006/relationships/hyperlink" Target="http://www.labmaster.ru/ves/detail.php?ID=2582" TargetMode="External"/><Relationship Id="rId149" Type="http://schemas.openxmlformats.org/officeDocument/2006/relationships/hyperlink" Target="http://www.labmaster.ru/ves/detail.php?ID=2597" TargetMode="External"/><Relationship Id="rId314" Type="http://schemas.openxmlformats.org/officeDocument/2006/relationships/hyperlink" Target="http://www.labmaster.ru/ves/detail.php?ID=2856" TargetMode="External"/><Relationship Id="rId5" Type="http://schemas.openxmlformats.org/officeDocument/2006/relationships/hyperlink" Target="http://www.labmaster.ru/ves/detail.php?ID=1241" TargetMode="External"/><Relationship Id="rId95" Type="http://schemas.openxmlformats.org/officeDocument/2006/relationships/hyperlink" Target="http://www.labmaster.ru/ves/detail.php?ID=1289" TargetMode="External"/><Relationship Id="rId160" Type="http://schemas.openxmlformats.org/officeDocument/2006/relationships/hyperlink" Target="http://www.labmaster.ru/ves/detail.php?ID=2604" TargetMode="External"/><Relationship Id="rId181" Type="http://schemas.openxmlformats.org/officeDocument/2006/relationships/hyperlink" Target="http://www.labmaster.ru/ves/detail.php?ID=2678" TargetMode="External"/><Relationship Id="rId216" Type="http://schemas.openxmlformats.org/officeDocument/2006/relationships/hyperlink" Target="http://www.labmaster.ru/ves/detail.php?ID=2492" TargetMode="External"/><Relationship Id="rId237" Type="http://schemas.openxmlformats.org/officeDocument/2006/relationships/hyperlink" Target="http://www.labmaster.ru/ves/detail.php?ID=2498" TargetMode="External"/><Relationship Id="rId258" Type="http://schemas.openxmlformats.org/officeDocument/2006/relationships/hyperlink" Target="http://www.labmaster.ru/ves/detail.php?ID=2634" TargetMode="External"/><Relationship Id="rId279" Type="http://schemas.openxmlformats.org/officeDocument/2006/relationships/hyperlink" Target="http://www.labmaster.ru/ves/detail.php?ID=2821" TargetMode="External"/><Relationship Id="rId22" Type="http://schemas.openxmlformats.org/officeDocument/2006/relationships/hyperlink" Target="http://www.labmaster.ru/ves/detail.php?ID=2456" TargetMode="External"/><Relationship Id="rId43" Type="http://schemas.openxmlformats.org/officeDocument/2006/relationships/hyperlink" Target="http://www.labmaster.ru/ves/detail.php?ID=1367" TargetMode="External"/><Relationship Id="rId64" Type="http://schemas.openxmlformats.org/officeDocument/2006/relationships/hyperlink" Target="http://www.labmaster.ru/ves/detail.php?ID=2328" TargetMode="External"/><Relationship Id="rId118" Type="http://schemas.openxmlformats.org/officeDocument/2006/relationships/hyperlink" Target="http://www.labmaster.ru/ves/detail.php?ID=1497" TargetMode="External"/><Relationship Id="rId139" Type="http://schemas.openxmlformats.org/officeDocument/2006/relationships/hyperlink" Target="http://www.labmaster.ru/ves/detail.php?ID=2593" TargetMode="External"/><Relationship Id="rId290" Type="http://schemas.openxmlformats.org/officeDocument/2006/relationships/hyperlink" Target="http://www.labmaster.ru/ves/detail.php?ID=2832" TargetMode="External"/><Relationship Id="rId304" Type="http://schemas.openxmlformats.org/officeDocument/2006/relationships/hyperlink" Target="http://www.labmaster.ru/ves/detail.php?ID=2846" TargetMode="External"/><Relationship Id="rId325" Type="http://schemas.openxmlformats.org/officeDocument/2006/relationships/printerSettings" Target="../printerSettings/printerSettings1.bin"/><Relationship Id="rId85" Type="http://schemas.openxmlformats.org/officeDocument/2006/relationships/hyperlink" Target="http://www.labmaster.ru/ves/detail.php?ID=1131" TargetMode="External"/><Relationship Id="rId150" Type="http://schemas.openxmlformats.org/officeDocument/2006/relationships/hyperlink" Target="http://www.labmaster.ru/ves/detail.php?ID=2598" TargetMode="External"/><Relationship Id="rId171" Type="http://schemas.openxmlformats.org/officeDocument/2006/relationships/hyperlink" Target="http://www.labmaster.ru/ves/detail.php?ID=2615" TargetMode="External"/><Relationship Id="rId192" Type="http://schemas.openxmlformats.org/officeDocument/2006/relationships/hyperlink" Target="http://www.labmaster.ru/ves/detail.php?ID=2689" TargetMode="External"/><Relationship Id="rId206" Type="http://schemas.openxmlformats.org/officeDocument/2006/relationships/hyperlink" Target="http://www.labmaster.ru/ves/detail.php?ID=3144" TargetMode="External"/><Relationship Id="rId227" Type="http://schemas.openxmlformats.org/officeDocument/2006/relationships/hyperlink" Target="http://www.labmaster.ru/ves/detail.php?ID=1108" TargetMode="External"/><Relationship Id="rId248" Type="http://schemas.openxmlformats.org/officeDocument/2006/relationships/hyperlink" Target="http://www.labmaster.ru/ves/detail.php?ID=2510" TargetMode="External"/><Relationship Id="rId269" Type="http://schemas.openxmlformats.org/officeDocument/2006/relationships/hyperlink" Target="http://www.labmaster.ru/ves/detail.php?ID=2645" TargetMode="External"/><Relationship Id="rId12" Type="http://schemas.openxmlformats.org/officeDocument/2006/relationships/hyperlink" Target="http://www.labmaster.ru/ves/detail.php?ID=2451" TargetMode="External"/><Relationship Id="rId33" Type="http://schemas.openxmlformats.org/officeDocument/2006/relationships/hyperlink" Target="http://www.labmaster.ru/ves/detail.php?ID=2664" TargetMode="External"/><Relationship Id="rId108" Type="http://schemas.openxmlformats.org/officeDocument/2006/relationships/hyperlink" Target="http://www.labmaster.ru/ves/detail.php?ID=1409" TargetMode="External"/><Relationship Id="rId129" Type="http://schemas.openxmlformats.org/officeDocument/2006/relationships/hyperlink" Target="http://www.labmaster.ru/ves/detail.php?ID=2583" TargetMode="External"/><Relationship Id="rId280" Type="http://schemas.openxmlformats.org/officeDocument/2006/relationships/hyperlink" Target="http://www.labmaster.ru/ves/detail.php?ID=2822" TargetMode="External"/><Relationship Id="rId315" Type="http://schemas.openxmlformats.org/officeDocument/2006/relationships/hyperlink" Target="http://www.labmaster.ru/ves/detail.php?ID=2857" TargetMode="External"/><Relationship Id="rId54" Type="http://schemas.openxmlformats.org/officeDocument/2006/relationships/hyperlink" Target="http://www.labmaster.ru/ves/detail.php?ID=2318" TargetMode="External"/><Relationship Id="rId75" Type="http://schemas.openxmlformats.org/officeDocument/2006/relationships/hyperlink" Target="http://www.labmaster.ru/ves/detail.php?ID=1844" TargetMode="External"/><Relationship Id="rId96" Type="http://schemas.openxmlformats.org/officeDocument/2006/relationships/hyperlink" Target="http://www.labmaster.ru/ves/detail.php?ID=1305" TargetMode="External"/><Relationship Id="rId140" Type="http://schemas.openxmlformats.org/officeDocument/2006/relationships/hyperlink" Target="http://www.labmaster.ru/ves/detail.php?ID=2594" TargetMode="External"/><Relationship Id="rId161" Type="http://schemas.openxmlformats.org/officeDocument/2006/relationships/hyperlink" Target="http://www.labmaster.ru/ves/detail.php?ID=2605" TargetMode="External"/><Relationship Id="rId182" Type="http://schemas.openxmlformats.org/officeDocument/2006/relationships/hyperlink" Target="http://www.labmaster.ru/ves/detail.php?ID=2679" TargetMode="External"/><Relationship Id="rId217" Type="http://schemas.openxmlformats.org/officeDocument/2006/relationships/hyperlink" Target="http://www.labmaster.ru/ves/detail.php?ID=2493" TargetMode="External"/><Relationship Id="rId6" Type="http://schemas.openxmlformats.org/officeDocument/2006/relationships/hyperlink" Target="http://www.labmaster.ru/ves/detail.php?ID=1250" TargetMode="External"/><Relationship Id="rId238" Type="http://schemas.openxmlformats.org/officeDocument/2006/relationships/hyperlink" Target="http://www.labmaster.ru/ves/detail.php?ID=2499" TargetMode="External"/><Relationship Id="rId259" Type="http://schemas.openxmlformats.org/officeDocument/2006/relationships/hyperlink" Target="http://www.labmaster.ru/ves/detail.php?ID=2636" TargetMode="External"/><Relationship Id="rId23" Type="http://schemas.openxmlformats.org/officeDocument/2006/relationships/hyperlink" Target="http://www.labmaster.ru/ves/detail.php?ID=2457" TargetMode="External"/><Relationship Id="rId119" Type="http://schemas.openxmlformats.org/officeDocument/2006/relationships/hyperlink" Target="http://www.labmaster.ru/ves/detail.php?ID=1523" TargetMode="External"/><Relationship Id="rId270" Type="http://schemas.openxmlformats.org/officeDocument/2006/relationships/hyperlink" Target="http://www.labmaster.ru/ves/detail.php?ID=2646" TargetMode="External"/><Relationship Id="rId291" Type="http://schemas.openxmlformats.org/officeDocument/2006/relationships/hyperlink" Target="http://www.labmaster.ru/ves/detail.php?ID=2833" TargetMode="External"/><Relationship Id="rId305" Type="http://schemas.openxmlformats.org/officeDocument/2006/relationships/hyperlink" Target="http://www.labmaster.ru/ves/detail.php?ID=2847" TargetMode="External"/><Relationship Id="rId326" Type="http://schemas.openxmlformats.org/officeDocument/2006/relationships/vmlDrawing" Target="../drawings/vmlDrawing1.vml"/><Relationship Id="rId44" Type="http://schemas.openxmlformats.org/officeDocument/2006/relationships/hyperlink" Target="http://www.labmaster.ru/ves/detail.php?ID=1400" TargetMode="External"/><Relationship Id="rId65" Type="http://schemas.openxmlformats.org/officeDocument/2006/relationships/hyperlink" Target="http://www.labmaster.ru/ves/detail.php?ID=2329" TargetMode="External"/><Relationship Id="rId86" Type="http://schemas.openxmlformats.org/officeDocument/2006/relationships/hyperlink" Target="http://www.labmaster.ru/ves/detail.php?ID=1119" TargetMode="External"/><Relationship Id="rId130" Type="http://schemas.openxmlformats.org/officeDocument/2006/relationships/hyperlink" Target="http://www.labmaster.ru/ves/detail.php?ID=2584" TargetMode="External"/><Relationship Id="rId151" Type="http://schemas.openxmlformats.org/officeDocument/2006/relationships/hyperlink" Target="http://www.labmaster.ru/ves/detail.php?ID=2599" TargetMode="External"/><Relationship Id="rId172" Type="http://schemas.openxmlformats.org/officeDocument/2006/relationships/hyperlink" Target="http://www.labmaster.ru/ves/detail.php?ID=2616" TargetMode="External"/><Relationship Id="rId193" Type="http://schemas.openxmlformats.org/officeDocument/2006/relationships/hyperlink" Target="http://www.labmaster.ru/ves/detail.php?ID=2690" TargetMode="External"/><Relationship Id="rId207" Type="http://schemas.openxmlformats.org/officeDocument/2006/relationships/hyperlink" Target="http://www.labmaster.ru/ves/detail.php?ID=3140" TargetMode="External"/><Relationship Id="rId228" Type="http://schemas.openxmlformats.org/officeDocument/2006/relationships/hyperlink" Target="http://www.labmaster.ru/ves/detail.php?ID=1168" TargetMode="External"/><Relationship Id="rId249" Type="http://schemas.openxmlformats.org/officeDocument/2006/relationships/hyperlink" Target="http://www.labmaster.ru/ves/detail.php?ID=1747" TargetMode="External"/><Relationship Id="rId13" Type="http://schemas.openxmlformats.org/officeDocument/2006/relationships/hyperlink" Target="http://www.labmaster.ru/ves/detail.php?ID=1733" TargetMode="External"/><Relationship Id="rId109" Type="http://schemas.openxmlformats.org/officeDocument/2006/relationships/hyperlink" Target="http://www.labmaster.ru/ves/detail.php?ID=1437" TargetMode="External"/><Relationship Id="rId260" Type="http://schemas.openxmlformats.org/officeDocument/2006/relationships/hyperlink" Target="http://www.labmaster.ru/ves/detail.php?ID=2635" TargetMode="External"/><Relationship Id="rId281" Type="http://schemas.openxmlformats.org/officeDocument/2006/relationships/hyperlink" Target="http://www.labmaster.ru/ves/detail.php?ID=2823" TargetMode="External"/><Relationship Id="rId316" Type="http://schemas.openxmlformats.org/officeDocument/2006/relationships/hyperlink" Target="http://www.labmaster.ru/ves/detail.php?ID=2866" TargetMode="External"/><Relationship Id="rId34" Type="http://schemas.openxmlformats.org/officeDocument/2006/relationships/hyperlink" Target="http://www.labmaster.ru/ves/detail.php?ID=2665" TargetMode="External"/><Relationship Id="rId55" Type="http://schemas.openxmlformats.org/officeDocument/2006/relationships/hyperlink" Target="http://www.labmaster.ru/ves/detail.php?ID=2319" TargetMode="External"/><Relationship Id="rId76" Type="http://schemas.openxmlformats.org/officeDocument/2006/relationships/hyperlink" Target="http://www.labmaster.ru/ves/detail.php?ID=1845" TargetMode="External"/><Relationship Id="rId97" Type="http://schemas.openxmlformats.org/officeDocument/2006/relationships/hyperlink" Target="http://www.labmaster.ru/ves/detail.php?ID=2301" TargetMode="External"/><Relationship Id="rId120" Type="http://schemas.openxmlformats.org/officeDocument/2006/relationships/hyperlink" Target="http://www.labmaster.ru/ves/detail.php?ID=1498" TargetMode="External"/><Relationship Id="rId141" Type="http://schemas.openxmlformats.org/officeDocument/2006/relationships/hyperlink" Target="http://www.labmaster.ru/ves/detail.php?ID=2595" TargetMode="External"/><Relationship Id="rId7" Type="http://schemas.openxmlformats.org/officeDocument/2006/relationships/hyperlink" Target="http://www.labmaster.ru/ves/detail.php?ID=2450" TargetMode="External"/><Relationship Id="rId162" Type="http://schemas.openxmlformats.org/officeDocument/2006/relationships/hyperlink" Target="http://www.labmaster.ru/ves/detail.php?ID=2606" TargetMode="External"/><Relationship Id="rId183" Type="http://schemas.openxmlformats.org/officeDocument/2006/relationships/hyperlink" Target="http://www.labmaster.ru/ves/detail.php?ID=2680" TargetMode="External"/><Relationship Id="rId218" Type="http://schemas.openxmlformats.org/officeDocument/2006/relationships/hyperlink" Target="http://www.labmaster.ru/ves/detail.php?ID=2494" TargetMode="External"/><Relationship Id="rId239" Type="http://schemas.openxmlformats.org/officeDocument/2006/relationships/hyperlink" Target="http://www.labmaster.ru/ves/detail.php?ID=2500" TargetMode="External"/><Relationship Id="rId250" Type="http://schemas.openxmlformats.org/officeDocument/2006/relationships/hyperlink" Target="http://www.labmaster.ru/ves/detail.php?ID=1751" TargetMode="External"/><Relationship Id="rId271" Type="http://schemas.openxmlformats.org/officeDocument/2006/relationships/hyperlink" Target="http://www.labmaster.ru/ves/detail.php?ID=2647" TargetMode="External"/><Relationship Id="rId292" Type="http://schemas.openxmlformats.org/officeDocument/2006/relationships/hyperlink" Target="http://www.labmaster.ru/ves/detail.php?ID=2834" TargetMode="External"/><Relationship Id="rId306" Type="http://schemas.openxmlformats.org/officeDocument/2006/relationships/hyperlink" Target="http://www.labmaster.ru/ves/detail.php?ID=2848" TargetMode="External"/><Relationship Id="rId24" Type="http://schemas.openxmlformats.org/officeDocument/2006/relationships/hyperlink" Target="http://www.labmaster.ru/ves/detail.php?ID=2458" TargetMode="External"/><Relationship Id="rId45" Type="http://schemas.openxmlformats.org/officeDocument/2006/relationships/hyperlink" Target="http://www.labmaster.ru/ves/detail.php?ID=1415" TargetMode="External"/><Relationship Id="rId66" Type="http://schemas.openxmlformats.org/officeDocument/2006/relationships/hyperlink" Target="http://www.labmaster.ru/ves/detail.php?ID=2330" TargetMode="External"/><Relationship Id="rId87" Type="http://schemas.openxmlformats.org/officeDocument/2006/relationships/hyperlink" Target="http://www.labmaster.ru/ves/detail.php?ID=1149" TargetMode="External"/><Relationship Id="rId110" Type="http://schemas.openxmlformats.org/officeDocument/2006/relationships/hyperlink" Target="http://www.labmaster.ru/ves/detail.php?ID=1443" TargetMode="External"/><Relationship Id="rId131" Type="http://schemas.openxmlformats.org/officeDocument/2006/relationships/hyperlink" Target="http://www.labmaster.ru/ves/detail.php?ID=2588" TargetMode="External"/><Relationship Id="rId327" Type="http://schemas.openxmlformats.org/officeDocument/2006/relationships/comments" Target="../comments1.xml"/><Relationship Id="rId152" Type="http://schemas.openxmlformats.org/officeDocument/2006/relationships/hyperlink" Target="http://www.labmaster.ru/ves/detail.php?ID=2600" TargetMode="External"/><Relationship Id="rId173" Type="http://schemas.openxmlformats.org/officeDocument/2006/relationships/hyperlink" Target="http://www.labmaster.ru/ves/detail.php?ID=2617" TargetMode="External"/><Relationship Id="rId194" Type="http://schemas.openxmlformats.org/officeDocument/2006/relationships/hyperlink" Target="http://www.labmaster.ru/ves/detail.php?ID=2691" TargetMode="External"/><Relationship Id="rId208" Type="http://schemas.openxmlformats.org/officeDocument/2006/relationships/hyperlink" Target="http://www.labmaster.ru/ves/detail.php?ID=3145" TargetMode="External"/><Relationship Id="rId229" Type="http://schemas.openxmlformats.org/officeDocument/2006/relationships/hyperlink" Target="http://www.labmaster.ru/ves/detail.php?ID=1125" TargetMode="External"/><Relationship Id="rId240" Type="http://schemas.openxmlformats.org/officeDocument/2006/relationships/hyperlink" Target="http://www.labmaster.ru/ves/detail.php?ID=2501" TargetMode="External"/><Relationship Id="rId261" Type="http://schemas.openxmlformats.org/officeDocument/2006/relationships/hyperlink" Target="http://www.labmaster.ru/ves/detail.php?ID=2637" TargetMode="External"/><Relationship Id="rId14" Type="http://schemas.openxmlformats.org/officeDocument/2006/relationships/hyperlink" Target="http://www.labmaster.ru/ves/detail.php?ID=1734" TargetMode="External"/><Relationship Id="rId30" Type="http://schemas.openxmlformats.org/officeDocument/2006/relationships/hyperlink" Target="http://www.labmaster.ru/ves/detail.php?ID=2661" TargetMode="External"/><Relationship Id="rId35" Type="http://schemas.openxmlformats.org/officeDocument/2006/relationships/hyperlink" Target="http://www.labmaster.ru/ves/detail.php?ID=2666" TargetMode="External"/><Relationship Id="rId56" Type="http://schemas.openxmlformats.org/officeDocument/2006/relationships/hyperlink" Target="http://www.labmaster.ru/ves/detail.php?ID=2320" TargetMode="External"/><Relationship Id="rId77" Type="http://schemas.openxmlformats.org/officeDocument/2006/relationships/hyperlink" Target="http://www.labmaster.ru/ves/detail.php?ID=1846" TargetMode="External"/><Relationship Id="rId100" Type="http://schemas.openxmlformats.org/officeDocument/2006/relationships/hyperlink" Target="http://www.labmaster.ru/ves/detail.php?ID=2304" TargetMode="External"/><Relationship Id="rId105" Type="http://schemas.openxmlformats.org/officeDocument/2006/relationships/hyperlink" Target="http://www.labmaster.ru/ves/detail.php?ID=1377" TargetMode="External"/><Relationship Id="rId126" Type="http://schemas.openxmlformats.org/officeDocument/2006/relationships/hyperlink" Target="http://www.labmaster.ru/ves/detail.php?ID=1770" TargetMode="External"/><Relationship Id="rId147" Type="http://schemas.openxmlformats.org/officeDocument/2006/relationships/hyperlink" Target="http://www.labmaster.ru/ves/detail.php?ID=1248" TargetMode="External"/><Relationship Id="rId168" Type="http://schemas.openxmlformats.org/officeDocument/2006/relationships/hyperlink" Target="http://www.labmaster.ru/ves/detail.php?ID=2612" TargetMode="External"/><Relationship Id="rId282" Type="http://schemas.openxmlformats.org/officeDocument/2006/relationships/hyperlink" Target="http://www.labmaster.ru/ves/detail.php?ID=2824" TargetMode="External"/><Relationship Id="rId312" Type="http://schemas.openxmlformats.org/officeDocument/2006/relationships/hyperlink" Target="http://www.labmaster.ru/ves/detail.php?ID=2854" TargetMode="External"/><Relationship Id="rId317" Type="http://schemas.openxmlformats.org/officeDocument/2006/relationships/hyperlink" Target="http://www.labmaster.ru/ves/detail.php?ID=2865" TargetMode="External"/><Relationship Id="rId8" Type="http://schemas.openxmlformats.org/officeDocument/2006/relationships/hyperlink" Target="http://www.labmaster.ru/ves/detail.php?ID=1232" TargetMode="External"/><Relationship Id="rId51" Type="http://schemas.openxmlformats.org/officeDocument/2006/relationships/hyperlink" Target="http://www.labmaster.ru/ves/detail.php?ID=2315" TargetMode="External"/><Relationship Id="rId72" Type="http://schemas.openxmlformats.org/officeDocument/2006/relationships/hyperlink" Target="http://www.labmaster.ru/ves/detail.php?ID=2336" TargetMode="External"/><Relationship Id="rId93" Type="http://schemas.openxmlformats.org/officeDocument/2006/relationships/hyperlink" Target="http://www.labmaster.ru/ves/detail.php?ID=2512" TargetMode="External"/><Relationship Id="rId98" Type="http://schemas.openxmlformats.org/officeDocument/2006/relationships/hyperlink" Target="http://www.labmaster.ru/ves/detail.php?ID=2302" TargetMode="External"/><Relationship Id="rId121" Type="http://schemas.openxmlformats.org/officeDocument/2006/relationships/hyperlink" Target="http://www.labmaster.ru/ves/detail.php?ID=1479" TargetMode="External"/><Relationship Id="rId142" Type="http://schemas.openxmlformats.org/officeDocument/2006/relationships/hyperlink" Target="http://www.labmaster.ru/ves/detail.php?ID=2596" TargetMode="External"/><Relationship Id="rId163" Type="http://schemas.openxmlformats.org/officeDocument/2006/relationships/hyperlink" Target="http://www.labmaster.ru/ves/detail.php?ID=2607" TargetMode="External"/><Relationship Id="rId184" Type="http://schemas.openxmlformats.org/officeDocument/2006/relationships/hyperlink" Target="http://www.labmaster.ru/ves/detail.php?ID=2681" TargetMode="External"/><Relationship Id="rId189" Type="http://schemas.openxmlformats.org/officeDocument/2006/relationships/hyperlink" Target="http://www.labmaster.ru/ves/detail.php?ID=2686" TargetMode="External"/><Relationship Id="rId219" Type="http://schemas.openxmlformats.org/officeDocument/2006/relationships/hyperlink" Target="http://www.labmaster.ru/ves/detail.php?ID=1310" TargetMode="External"/><Relationship Id="rId3" Type="http://schemas.openxmlformats.org/officeDocument/2006/relationships/hyperlink" Target="http://www.labmaster.ru/ves/detail.php?ID=1268" TargetMode="External"/><Relationship Id="rId214" Type="http://schemas.openxmlformats.org/officeDocument/2006/relationships/hyperlink" Target="http://www.labmaster.ru/ves/detail.php?ID=1316" TargetMode="External"/><Relationship Id="rId230" Type="http://schemas.openxmlformats.org/officeDocument/2006/relationships/hyperlink" Target="http://www.labmaster.ru/ves/detail.php?ID=1183" TargetMode="External"/><Relationship Id="rId235" Type="http://schemas.openxmlformats.org/officeDocument/2006/relationships/hyperlink" Target="http://www.labmaster.ru/ves/detail.php?ID=1584" TargetMode="External"/><Relationship Id="rId251" Type="http://schemas.openxmlformats.org/officeDocument/2006/relationships/hyperlink" Target="http://www.labmaster.ru/ves/detail.php?ID=1753" TargetMode="External"/><Relationship Id="rId256" Type="http://schemas.openxmlformats.org/officeDocument/2006/relationships/hyperlink" Target="http://www.labmaster.ru/ves/detail.php?ID=2338" TargetMode="External"/><Relationship Id="rId277" Type="http://schemas.openxmlformats.org/officeDocument/2006/relationships/hyperlink" Target="http://www.labmaster.ru/ves/detail.php?ID=2819" TargetMode="External"/><Relationship Id="rId298" Type="http://schemas.openxmlformats.org/officeDocument/2006/relationships/hyperlink" Target="http://www.labmaster.ru/ves/detail.php?ID=2840" TargetMode="External"/><Relationship Id="rId25" Type="http://schemas.openxmlformats.org/officeDocument/2006/relationships/hyperlink" Target="http://www.labmaster.ru/ves/detail.php?ID=2459" TargetMode="External"/><Relationship Id="rId46" Type="http://schemas.openxmlformats.org/officeDocument/2006/relationships/hyperlink" Target="http://www.labmaster.ru/ves/detail.php?ID=1421" TargetMode="External"/><Relationship Id="rId67" Type="http://schemas.openxmlformats.org/officeDocument/2006/relationships/hyperlink" Target="http://www.labmaster.ru/ves/detail.php?ID=2331" TargetMode="External"/><Relationship Id="rId116" Type="http://schemas.openxmlformats.org/officeDocument/2006/relationships/hyperlink" Target="http://www.labmaster.ru/ves/detail.php?ID=2300" TargetMode="External"/><Relationship Id="rId137" Type="http://schemas.openxmlformats.org/officeDocument/2006/relationships/hyperlink" Target="http://www.labmaster.ru/ves/detail.php?ID=2591" TargetMode="External"/><Relationship Id="rId158" Type="http://schemas.openxmlformats.org/officeDocument/2006/relationships/hyperlink" Target="http://www.labmaster.ru/ves/detail.php?ID=2602" TargetMode="External"/><Relationship Id="rId272" Type="http://schemas.openxmlformats.org/officeDocument/2006/relationships/hyperlink" Target="http://www.labmaster.ru/ves/detail.php?ID=2813" TargetMode="External"/><Relationship Id="rId293" Type="http://schemas.openxmlformats.org/officeDocument/2006/relationships/hyperlink" Target="http://www.labmaster.ru/ves/detail.php?ID=2835" TargetMode="External"/><Relationship Id="rId302" Type="http://schemas.openxmlformats.org/officeDocument/2006/relationships/hyperlink" Target="http://www.labmaster.ru/ves/detail.php?ID=2844" TargetMode="External"/><Relationship Id="rId307" Type="http://schemas.openxmlformats.org/officeDocument/2006/relationships/hyperlink" Target="http://www.labmaster.ru/ves/detail.php?ID=2849" TargetMode="External"/><Relationship Id="rId323" Type="http://schemas.openxmlformats.org/officeDocument/2006/relationships/hyperlink" Target="http://www.labmaster.ru/ves/detail.php?ID=2503" TargetMode="External"/><Relationship Id="rId20" Type="http://schemas.openxmlformats.org/officeDocument/2006/relationships/hyperlink" Target="http://www.labmaster.ru/ves/detail.php?ID=2669" TargetMode="External"/><Relationship Id="rId41" Type="http://schemas.openxmlformats.org/officeDocument/2006/relationships/hyperlink" Target="http://www.labmaster.ru/ves/detail.php?ID=1116" TargetMode="External"/><Relationship Id="rId62" Type="http://schemas.openxmlformats.org/officeDocument/2006/relationships/hyperlink" Target="http://www.labmaster.ru/ves/detail.php?ID=2326" TargetMode="External"/><Relationship Id="rId83" Type="http://schemas.openxmlformats.org/officeDocument/2006/relationships/hyperlink" Target="http://www.labmaster.ru/ves/detail.php?ID=2292" TargetMode="External"/><Relationship Id="rId88" Type="http://schemas.openxmlformats.org/officeDocument/2006/relationships/hyperlink" Target="http://www.labmaster.ru/ves/detail.php?ID=1144" TargetMode="External"/><Relationship Id="rId111" Type="http://schemas.openxmlformats.org/officeDocument/2006/relationships/hyperlink" Target="http://www.labmaster.ru/ves/detail.php?ID=1444" TargetMode="External"/><Relationship Id="rId132" Type="http://schemas.openxmlformats.org/officeDocument/2006/relationships/hyperlink" Target="http://www.labmaster.ru/ves/detail.php?ID=2589" TargetMode="External"/><Relationship Id="rId153" Type="http://schemas.openxmlformats.org/officeDocument/2006/relationships/hyperlink" Target="http://www.labmaster.ru/ves/detail.php?ID=1646" TargetMode="External"/><Relationship Id="rId174" Type="http://schemas.openxmlformats.org/officeDocument/2006/relationships/hyperlink" Target="http://www.labmaster.ru/ves/detail.php?ID=2449" TargetMode="External"/><Relationship Id="rId179" Type="http://schemas.openxmlformats.org/officeDocument/2006/relationships/hyperlink" Target="http://www.labmaster.ru/ves/detail.php?ID=2624" TargetMode="External"/><Relationship Id="rId195" Type="http://schemas.openxmlformats.org/officeDocument/2006/relationships/hyperlink" Target="http://www.labmaster.ru/ves/detail.php?ID=2692" TargetMode="External"/><Relationship Id="rId209" Type="http://schemas.openxmlformats.org/officeDocument/2006/relationships/hyperlink" Target="http://www.labmaster.ru/ves/detail.php?ID=3146" TargetMode="External"/><Relationship Id="rId190" Type="http://schemas.openxmlformats.org/officeDocument/2006/relationships/hyperlink" Target="http://www.labmaster.ru/ves/detail.php?ID=2687" TargetMode="External"/><Relationship Id="rId204" Type="http://schemas.openxmlformats.org/officeDocument/2006/relationships/hyperlink" Target="http://www.labmaster.ru/ves/detail.php?ID=3143" TargetMode="External"/><Relationship Id="rId220" Type="http://schemas.openxmlformats.org/officeDocument/2006/relationships/hyperlink" Target="http://www.labmaster.ru/ves/detail.php?ID=1315" TargetMode="External"/><Relationship Id="rId225" Type="http://schemas.openxmlformats.org/officeDocument/2006/relationships/hyperlink" Target="http://www.labmaster.ru/ves/detail.php?ID=1107" TargetMode="External"/><Relationship Id="rId241" Type="http://schemas.openxmlformats.org/officeDocument/2006/relationships/hyperlink" Target="http://www.labmaster.ru/ves/detail.php?ID=2502" TargetMode="External"/><Relationship Id="rId246" Type="http://schemas.openxmlformats.org/officeDocument/2006/relationships/hyperlink" Target="http://www.labmaster.ru/ves/detail.php?ID=2508" TargetMode="External"/><Relationship Id="rId267" Type="http://schemas.openxmlformats.org/officeDocument/2006/relationships/hyperlink" Target="http://www.labmaster.ru/ves/detail.php?ID=2643" TargetMode="External"/><Relationship Id="rId288" Type="http://schemas.openxmlformats.org/officeDocument/2006/relationships/hyperlink" Target="http://www.labmaster.ru/ves/detail.php?ID=2830" TargetMode="External"/><Relationship Id="rId15" Type="http://schemas.openxmlformats.org/officeDocument/2006/relationships/hyperlink" Target="http://www.labmaster.ru/ves/detail.php?ID=1736" TargetMode="External"/><Relationship Id="rId36" Type="http://schemas.openxmlformats.org/officeDocument/2006/relationships/hyperlink" Target="http://www.labmaster.ru/ves/detail.php?ID=2668" TargetMode="External"/><Relationship Id="rId57" Type="http://schemas.openxmlformats.org/officeDocument/2006/relationships/hyperlink" Target="http://www.labmaster.ru/ves/detail.php?ID=2321" TargetMode="External"/><Relationship Id="rId106" Type="http://schemas.openxmlformats.org/officeDocument/2006/relationships/hyperlink" Target="http://www.labmaster.ru/ves/detail.php?ID=1406" TargetMode="External"/><Relationship Id="rId127" Type="http://schemas.openxmlformats.org/officeDocument/2006/relationships/hyperlink" Target="http://www.labmaster.ru/ves/detail.php?ID=1765" TargetMode="External"/><Relationship Id="rId262" Type="http://schemas.openxmlformats.org/officeDocument/2006/relationships/hyperlink" Target="http://www.labmaster.ru/ves/detail.php?ID=2638" TargetMode="External"/><Relationship Id="rId283" Type="http://schemas.openxmlformats.org/officeDocument/2006/relationships/hyperlink" Target="http://www.labmaster.ru/ves/detail.php?ID=2825" TargetMode="External"/><Relationship Id="rId313" Type="http://schemas.openxmlformats.org/officeDocument/2006/relationships/hyperlink" Target="http://www.labmaster.ru/ves/detail.php?ID=2855" TargetMode="External"/><Relationship Id="rId318" Type="http://schemas.openxmlformats.org/officeDocument/2006/relationships/hyperlink" Target="http://www.labmaster.ru/ves/detail.php?ID=2867" TargetMode="External"/><Relationship Id="rId10" Type="http://schemas.openxmlformats.org/officeDocument/2006/relationships/hyperlink" Target="http://www.labmaster.ru/ves/detail.php?ID=1696" TargetMode="External"/><Relationship Id="rId31" Type="http://schemas.openxmlformats.org/officeDocument/2006/relationships/hyperlink" Target="http://www.labmaster.ru/ves/detail.php?ID=2662" TargetMode="External"/><Relationship Id="rId52" Type="http://schemas.openxmlformats.org/officeDocument/2006/relationships/hyperlink" Target="http://www.labmaster.ru/ves/detail.php?ID=2316" TargetMode="External"/><Relationship Id="rId73" Type="http://schemas.openxmlformats.org/officeDocument/2006/relationships/hyperlink" Target="http://www.labmaster.ru/ves/detail.php?ID=2337" TargetMode="External"/><Relationship Id="rId78" Type="http://schemas.openxmlformats.org/officeDocument/2006/relationships/hyperlink" Target="http://www.labmaster.ru/ves/detail.php?ID=1848" TargetMode="External"/><Relationship Id="rId94" Type="http://schemas.openxmlformats.org/officeDocument/2006/relationships/hyperlink" Target="http://www.labmaster.ru/ves/detail.php?ID=2299" TargetMode="External"/><Relationship Id="rId99" Type="http://schemas.openxmlformats.org/officeDocument/2006/relationships/hyperlink" Target="http://www.labmaster.ru/ves/detail.php?ID=2303" TargetMode="External"/><Relationship Id="rId101" Type="http://schemas.openxmlformats.org/officeDocument/2006/relationships/hyperlink" Target="http://www.labmaster.ru/ves/detail.php?ID=2307" TargetMode="External"/><Relationship Id="rId122" Type="http://schemas.openxmlformats.org/officeDocument/2006/relationships/hyperlink" Target="http://www.labmaster.ru/ves/detail.php?ID=1219" TargetMode="External"/><Relationship Id="rId143" Type="http://schemas.openxmlformats.org/officeDocument/2006/relationships/hyperlink" Target="http://www.labmaster.ru/ves/detail.php?ID=1247" TargetMode="External"/><Relationship Id="rId148" Type="http://schemas.openxmlformats.org/officeDocument/2006/relationships/hyperlink" Target="http://www.labmaster.ru/ves/detail.php?ID=1261" TargetMode="External"/><Relationship Id="rId164" Type="http://schemas.openxmlformats.org/officeDocument/2006/relationships/hyperlink" Target="http://www.labmaster.ru/ves/detail.php?ID=2608" TargetMode="External"/><Relationship Id="rId169" Type="http://schemas.openxmlformats.org/officeDocument/2006/relationships/hyperlink" Target="http://www.labmaster.ru/ves/detail.php?ID=2613" TargetMode="External"/><Relationship Id="rId185" Type="http://schemas.openxmlformats.org/officeDocument/2006/relationships/hyperlink" Target="http://www.labmaster.ru/ves/detail.php?ID=2682" TargetMode="External"/><Relationship Id="rId4" Type="http://schemas.openxmlformats.org/officeDocument/2006/relationships/hyperlink" Target="http://www.labmaster.ru/ves/detail.php?ID=1269" TargetMode="External"/><Relationship Id="rId9" Type="http://schemas.openxmlformats.org/officeDocument/2006/relationships/hyperlink" Target="http://www.labmaster.ru/ves/detail.php?ID=1251" TargetMode="External"/><Relationship Id="rId180" Type="http://schemas.openxmlformats.org/officeDocument/2006/relationships/hyperlink" Target="http://www.labmaster.ru/ves/detail.php?ID=2667" TargetMode="External"/><Relationship Id="rId210" Type="http://schemas.openxmlformats.org/officeDocument/2006/relationships/hyperlink" Target="http://www.labmaster.ru/ves/detail.php?ID=3148" TargetMode="External"/><Relationship Id="rId215" Type="http://schemas.openxmlformats.org/officeDocument/2006/relationships/hyperlink" Target="http://www.labmaster.ru/ves/detail.php?ID=1295" TargetMode="External"/><Relationship Id="rId236" Type="http://schemas.openxmlformats.org/officeDocument/2006/relationships/hyperlink" Target="http://www.labmaster.ru/ves/detail.php?ID=1592" TargetMode="External"/><Relationship Id="rId257" Type="http://schemas.openxmlformats.org/officeDocument/2006/relationships/hyperlink" Target="http://www.labmaster.ru/ves/detail.php?ID=2625" TargetMode="External"/><Relationship Id="rId278" Type="http://schemas.openxmlformats.org/officeDocument/2006/relationships/hyperlink" Target="http://www.labmaster.ru/ves/detail.php?ID=2820" TargetMode="External"/><Relationship Id="rId26" Type="http://schemas.openxmlformats.org/officeDocument/2006/relationships/hyperlink" Target="http://www.labmaster.ru/ves/detail.php?ID=2460" TargetMode="External"/><Relationship Id="rId231" Type="http://schemas.openxmlformats.org/officeDocument/2006/relationships/hyperlink" Target="http://www.labmaster.ru/ves/detail.php?ID=1185" TargetMode="External"/><Relationship Id="rId252" Type="http://schemas.openxmlformats.org/officeDocument/2006/relationships/hyperlink" Target="http://www.labmaster.ru/ves/detail.php?ID=1757" TargetMode="External"/><Relationship Id="rId273" Type="http://schemas.openxmlformats.org/officeDocument/2006/relationships/hyperlink" Target="http://www.labmaster.ru/ves/detail.php?ID=2814" TargetMode="External"/><Relationship Id="rId294" Type="http://schemas.openxmlformats.org/officeDocument/2006/relationships/hyperlink" Target="http://www.labmaster.ru/ves/detail.php?ID=2836" TargetMode="External"/><Relationship Id="rId308" Type="http://schemas.openxmlformats.org/officeDocument/2006/relationships/hyperlink" Target="http://www.labmaster.ru/ves/detail.php?ID=2850" TargetMode="External"/><Relationship Id="rId47" Type="http://schemas.openxmlformats.org/officeDocument/2006/relationships/hyperlink" Target="http://www.labmaster.ru/ves/detail.php?ID=2311" TargetMode="External"/><Relationship Id="rId68" Type="http://schemas.openxmlformats.org/officeDocument/2006/relationships/hyperlink" Target="http://www.labmaster.ru/ves/detail.php?ID=2332" TargetMode="External"/><Relationship Id="rId89" Type="http://schemas.openxmlformats.org/officeDocument/2006/relationships/hyperlink" Target="http://www.labmaster.ru/ves/detail.php?ID=1164" TargetMode="External"/><Relationship Id="rId112" Type="http://schemas.openxmlformats.org/officeDocument/2006/relationships/hyperlink" Target="http://www.labmaster.ru/ves/detail.php?ID=1455" TargetMode="External"/><Relationship Id="rId133" Type="http://schemas.openxmlformats.org/officeDocument/2006/relationships/hyperlink" Target="http://www.labmaster.ru/ves/detail.php?ID=2590" TargetMode="External"/><Relationship Id="rId154" Type="http://schemas.openxmlformats.org/officeDocument/2006/relationships/hyperlink" Target="http://www.labmaster.ru/ves/detail.php?ID=1647" TargetMode="External"/><Relationship Id="rId175" Type="http://schemas.openxmlformats.org/officeDocument/2006/relationships/hyperlink" Target="http://www.labmaster.ru/ves/detail.php?ID=2618" TargetMode="External"/><Relationship Id="rId196" Type="http://schemas.openxmlformats.org/officeDocument/2006/relationships/hyperlink" Target="http://www.labmaster.ru/ves/detail.php?ID=2693" TargetMode="External"/><Relationship Id="rId200" Type="http://schemas.openxmlformats.org/officeDocument/2006/relationships/hyperlink" Target="http://www.labmaster.ru/ves/detail.php?ID=2697" TargetMode="External"/><Relationship Id="rId16" Type="http://schemas.openxmlformats.org/officeDocument/2006/relationships/hyperlink" Target="http://www.labmaster.ru/ves/detail.php?ID=1746" TargetMode="External"/><Relationship Id="rId221" Type="http://schemas.openxmlformats.org/officeDocument/2006/relationships/hyperlink" Target="http://www.labmaster.ru/ves/detail.php?ID=1299" TargetMode="External"/><Relationship Id="rId242" Type="http://schemas.openxmlformats.org/officeDocument/2006/relationships/hyperlink" Target="http://www.labmaster.ru/ves/detail.php?ID=2503" TargetMode="External"/><Relationship Id="rId263" Type="http://schemas.openxmlformats.org/officeDocument/2006/relationships/hyperlink" Target="http://www.labmaster.ru/ves/detail.php?ID=2639" TargetMode="External"/><Relationship Id="rId284" Type="http://schemas.openxmlformats.org/officeDocument/2006/relationships/hyperlink" Target="http://www.labmaster.ru/ves/detail.php?ID=2826" TargetMode="External"/><Relationship Id="rId319" Type="http://schemas.openxmlformats.org/officeDocument/2006/relationships/hyperlink" Target="http://www.labmaster.ru/ves/detail.php?ID=2818" TargetMode="External"/><Relationship Id="rId37" Type="http://schemas.openxmlformats.org/officeDocument/2006/relationships/hyperlink" Target="http://www.labmaster.ru/ves/detail.php?ID=2454" TargetMode="External"/><Relationship Id="rId58" Type="http://schemas.openxmlformats.org/officeDocument/2006/relationships/hyperlink" Target="http://www.labmaster.ru/ves/detail.php?ID=2322" TargetMode="External"/><Relationship Id="rId79" Type="http://schemas.openxmlformats.org/officeDocument/2006/relationships/hyperlink" Target="http://www.labmaster.ru/ves/detail.php?ID=1849" TargetMode="External"/><Relationship Id="rId102" Type="http://schemas.openxmlformats.org/officeDocument/2006/relationships/hyperlink" Target="http://www.labmaster.ru/ves/detail.php?ID=2308" TargetMode="External"/><Relationship Id="rId123" Type="http://schemas.openxmlformats.org/officeDocument/2006/relationships/hyperlink" Target="http://www.labmaster.ru/ves/detail.php?ID=1228" TargetMode="External"/><Relationship Id="rId144" Type="http://schemas.openxmlformats.org/officeDocument/2006/relationships/hyperlink" Target="http://www.labmaster.ru/ves/detail.php?ID=1258" TargetMode="External"/><Relationship Id="rId90" Type="http://schemas.openxmlformats.org/officeDocument/2006/relationships/hyperlink" Target="http://www.labmaster.ru/ves/detail.php?ID=2511" TargetMode="External"/><Relationship Id="rId165" Type="http://schemas.openxmlformats.org/officeDocument/2006/relationships/hyperlink" Target="http://www.labmaster.ru/ves/detail.php?ID=2609" TargetMode="External"/><Relationship Id="rId186" Type="http://schemas.openxmlformats.org/officeDocument/2006/relationships/hyperlink" Target="http://www.labmaster.ru/ves/detail.php?ID=2683" TargetMode="External"/><Relationship Id="rId211" Type="http://schemas.openxmlformats.org/officeDocument/2006/relationships/hyperlink" Target="http://www.labmaster.ru/ves/detail.php?ID=3141" TargetMode="External"/><Relationship Id="rId232" Type="http://schemas.openxmlformats.org/officeDocument/2006/relationships/hyperlink" Target="http://www.labmaster.ru/ves/detail.php?ID=1192" TargetMode="External"/><Relationship Id="rId253" Type="http://schemas.openxmlformats.org/officeDocument/2006/relationships/hyperlink" Target="http://www.labmaster.ru/ves/detail.php?ID=1754" TargetMode="External"/><Relationship Id="rId274" Type="http://schemas.openxmlformats.org/officeDocument/2006/relationships/hyperlink" Target="http://www.labmaster.ru/ves/detail.php?ID=2815" TargetMode="External"/><Relationship Id="rId295" Type="http://schemas.openxmlformats.org/officeDocument/2006/relationships/hyperlink" Target="http://www.labmaster.ru/ves/detail.php?ID=2837" TargetMode="External"/><Relationship Id="rId309" Type="http://schemas.openxmlformats.org/officeDocument/2006/relationships/hyperlink" Target="http://www.labmaster.ru/ves/detail.php?ID=2851" TargetMode="External"/><Relationship Id="rId27" Type="http://schemas.openxmlformats.org/officeDocument/2006/relationships/hyperlink" Target="http://www.labmaster.ru/ves/detail.php?ID=2659" TargetMode="External"/><Relationship Id="rId48" Type="http://schemas.openxmlformats.org/officeDocument/2006/relationships/hyperlink" Target="http://www.labmaster.ru/ves/detail.php?ID=2312" TargetMode="External"/><Relationship Id="rId69" Type="http://schemas.openxmlformats.org/officeDocument/2006/relationships/hyperlink" Target="http://www.labmaster.ru/ves/detail.php?ID=2333" TargetMode="External"/><Relationship Id="rId113" Type="http://schemas.openxmlformats.org/officeDocument/2006/relationships/hyperlink" Target="http://www.labmaster.ru/ves/detail.php?ID=1466" TargetMode="External"/><Relationship Id="rId134" Type="http://schemas.openxmlformats.org/officeDocument/2006/relationships/hyperlink" Target="http://www.labmaster.ru/ves/detail.php?ID=2585" TargetMode="External"/><Relationship Id="rId320" Type="http://schemas.openxmlformats.org/officeDocument/2006/relationships/hyperlink" Target="http://www.labmaster.ru/ves/detail.php?ID=2648" TargetMode="External"/><Relationship Id="rId80" Type="http://schemas.openxmlformats.org/officeDocument/2006/relationships/hyperlink" Target="http://www.labmaster.ru/ves/detail.php?ID=1850" TargetMode="External"/><Relationship Id="rId155" Type="http://schemas.openxmlformats.org/officeDocument/2006/relationships/hyperlink" Target="http://www.labmaster.ru/ves/detail.php?ID=1648" TargetMode="External"/><Relationship Id="rId176" Type="http://schemas.openxmlformats.org/officeDocument/2006/relationships/hyperlink" Target="http://www.labmaster.ru/ves/detail.php?ID=2619" TargetMode="External"/><Relationship Id="rId197" Type="http://schemas.openxmlformats.org/officeDocument/2006/relationships/hyperlink" Target="http://www.labmaster.ru/ves/detail.php?ID=2694" TargetMode="External"/><Relationship Id="rId201" Type="http://schemas.openxmlformats.org/officeDocument/2006/relationships/hyperlink" Target="http://www.labmaster.ru/ves/detail.php?ID=1847" TargetMode="External"/><Relationship Id="rId222" Type="http://schemas.openxmlformats.org/officeDocument/2006/relationships/hyperlink" Target="http://www.labmaster.ru/ves/detail.php?ID=2495" TargetMode="External"/><Relationship Id="rId243" Type="http://schemas.openxmlformats.org/officeDocument/2006/relationships/hyperlink" Target="http://www.labmaster.ru/ves/detail.php?ID=2505" TargetMode="External"/><Relationship Id="rId264" Type="http://schemas.openxmlformats.org/officeDocument/2006/relationships/hyperlink" Target="http://www.labmaster.ru/ves/detail.php?ID=2640" TargetMode="External"/><Relationship Id="rId285" Type="http://schemas.openxmlformats.org/officeDocument/2006/relationships/hyperlink" Target="http://www.labmaster.ru/ves/detail.php?ID=2827" TargetMode="External"/><Relationship Id="rId17" Type="http://schemas.openxmlformats.org/officeDocument/2006/relationships/hyperlink" Target="http://www.labmaster.ru/ves/detail.php?ID=1750" TargetMode="External"/><Relationship Id="rId38" Type="http://schemas.openxmlformats.org/officeDocument/2006/relationships/hyperlink" Target="http://www.labmaster.ru/ves/detail.php?ID=2670" TargetMode="External"/><Relationship Id="rId59" Type="http://schemas.openxmlformats.org/officeDocument/2006/relationships/hyperlink" Target="http://www.labmaster.ru/ves/detail.php?ID=2323" TargetMode="External"/><Relationship Id="rId103" Type="http://schemas.openxmlformats.org/officeDocument/2006/relationships/hyperlink" Target="http://www.labmaster.ru/ves/detail.php?ID=2309" TargetMode="External"/><Relationship Id="rId124" Type="http://schemas.openxmlformats.org/officeDocument/2006/relationships/hyperlink" Target="http://www.labmaster.ru/ves/detail.php?ID=1764" TargetMode="External"/><Relationship Id="rId310" Type="http://schemas.openxmlformats.org/officeDocument/2006/relationships/hyperlink" Target="http://www.labmaster.ru/ves/detail.php?ID=2852" TargetMode="External"/><Relationship Id="rId70" Type="http://schemas.openxmlformats.org/officeDocument/2006/relationships/hyperlink" Target="http://www.labmaster.ru/ves/detail.php?ID=2334" TargetMode="External"/><Relationship Id="rId91" Type="http://schemas.openxmlformats.org/officeDocument/2006/relationships/hyperlink" Target="http://www.labmaster.ru/ves/detail.php?ID=2295" TargetMode="External"/><Relationship Id="rId145" Type="http://schemas.openxmlformats.org/officeDocument/2006/relationships/hyperlink" Target="http://www.labmaster.ru/ves/detail.php?ID=1259" TargetMode="External"/><Relationship Id="rId166" Type="http://schemas.openxmlformats.org/officeDocument/2006/relationships/hyperlink" Target="http://www.labmaster.ru/ves/detail.php?ID=2610" TargetMode="External"/><Relationship Id="rId187" Type="http://schemas.openxmlformats.org/officeDocument/2006/relationships/hyperlink" Target="http://www.labmaster.ru/ves/detail.php?ID=2684" TargetMode="External"/><Relationship Id="rId1" Type="http://schemas.openxmlformats.org/officeDocument/2006/relationships/hyperlink" Target="http://www.labmaster.ru/ves/detail.php?ID=1266" TargetMode="External"/><Relationship Id="rId212" Type="http://schemas.openxmlformats.org/officeDocument/2006/relationships/hyperlink" Target="http://www.iktk.ru/shop/ves/" TargetMode="External"/><Relationship Id="rId233" Type="http://schemas.openxmlformats.org/officeDocument/2006/relationships/hyperlink" Target="http://www.labmaster.ru/ves/detail.php?ID=1522" TargetMode="External"/><Relationship Id="rId254" Type="http://schemas.openxmlformats.org/officeDocument/2006/relationships/hyperlink" Target="http://www.labmaster.ru/ves/detail.php?ID=1756" TargetMode="External"/><Relationship Id="rId28" Type="http://schemas.openxmlformats.org/officeDocument/2006/relationships/hyperlink" Target="http://www.labmaster.ru/ves/detail.php?ID=2658" TargetMode="External"/><Relationship Id="rId49" Type="http://schemas.openxmlformats.org/officeDocument/2006/relationships/hyperlink" Target="http://www.labmaster.ru/ves/detail.php?ID=2313" TargetMode="External"/><Relationship Id="rId114" Type="http://schemas.openxmlformats.org/officeDocument/2006/relationships/hyperlink" Target="http://www.labmaster.ru/ves/detail.php?ID=1502" TargetMode="External"/><Relationship Id="rId275" Type="http://schemas.openxmlformats.org/officeDocument/2006/relationships/hyperlink" Target="http://www.labmaster.ru/ves/detail.php?ID=2816" TargetMode="External"/><Relationship Id="rId296" Type="http://schemas.openxmlformats.org/officeDocument/2006/relationships/hyperlink" Target="http://www.labmaster.ru/ves/detail.php?ID=2838" TargetMode="External"/><Relationship Id="rId300" Type="http://schemas.openxmlformats.org/officeDocument/2006/relationships/hyperlink" Target="http://www.labmaster.ru/ves/detail.php?ID=2842" TargetMode="External"/><Relationship Id="rId60" Type="http://schemas.openxmlformats.org/officeDocument/2006/relationships/hyperlink" Target="http://www.labmaster.ru/ves/detail.php?ID=2324" TargetMode="External"/><Relationship Id="rId81" Type="http://schemas.openxmlformats.org/officeDocument/2006/relationships/hyperlink" Target="http://www.labmaster.ru/ves/detail.php?ID=1798" TargetMode="External"/><Relationship Id="rId135" Type="http://schemas.openxmlformats.org/officeDocument/2006/relationships/hyperlink" Target="http://www.labmaster.ru/ves/detail.php?ID=2586" TargetMode="External"/><Relationship Id="rId156" Type="http://schemas.openxmlformats.org/officeDocument/2006/relationships/hyperlink" Target="http://www.labmaster.ru/ves/detail.php?ID=1649" TargetMode="External"/><Relationship Id="rId177" Type="http://schemas.openxmlformats.org/officeDocument/2006/relationships/hyperlink" Target="http://www.labmaster.ru/ves/detail.php?ID=2622" TargetMode="External"/><Relationship Id="rId198" Type="http://schemas.openxmlformats.org/officeDocument/2006/relationships/hyperlink" Target="http://www.labmaster.ru/ves/detail.php?ID=2695" TargetMode="External"/><Relationship Id="rId321" Type="http://schemas.openxmlformats.org/officeDocument/2006/relationships/hyperlink" Target="http://www.labmaster.ru/ves/detail.php?ID=2501" TargetMode="External"/><Relationship Id="rId202" Type="http://schemas.openxmlformats.org/officeDocument/2006/relationships/hyperlink" Target="http://www.labmaster.ru/ves/detail.php?ID=3138" TargetMode="External"/><Relationship Id="rId223" Type="http://schemas.openxmlformats.org/officeDocument/2006/relationships/hyperlink" Target="http://www.labmaster.ru/ves/detail.php?ID=2496" TargetMode="External"/><Relationship Id="rId244" Type="http://schemas.openxmlformats.org/officeDocument/2006/relationships/hyperlink" Target="http://www.labmaster.ru/ves/detail.php?ID=2506" TargetMode="External"/><Relationship Id="rId18" Type="http://schemas.openxmlformats.org/officeDocument/2006/relationships/hyperlink" Target="http://www.labmaster.ru/ves/detail.php?ID=1752" TargetMode="External"/><Relationship Id="rId39" Type="http://schemas.openxmlformats.org/officeDocument/2006/relationships/hyperlink" Target="http://www.labmaster.ru/ves/detail.php?ID=2671" TargetMode="External"/><Relationship Id="rId265" Type="http://schemas.openxmlformats.org/officeDocument/2006/relationships/hyperlink" Target="http://www.labmaster.ru/ves/detail.php?ID=2641" TargetMode="External"/><Relationship Id="rId286" Type="http://schemas.openxmlformats.org/officeDocument/2006/relationships/hyperlink" Target="http://www.labmaster.ru/ves/detail.php?ID=2828" TargetMode="External"/><Relationship Id="rId50" Type="http://schemas.openxmlformats.org/officeDocument/2006/relationships/hyperlink" Target="http://www.labmaster.ru/ves/detail.php?ID=2314" TargetMode="External"/><Relationship Id="rId104" Type="http://schemas.openxmlformats.org/officeDocument/2006/relationships/hyperlink" Target="http://www.labmaster.ru/ves/detail.php?ID=1405" TargetMode="External"/><Relationship Id="rId125" Type="http://schemas.openxmlformats.org/officeDocument/2006/relationships/hyperlink" Target="http://www.labmaster.ru/ves/detail.php?ID=1773" TargetMode="External"/><Relationship Id="rId146" Type="http://schemas.openxmlformats.org/officeDocument/2006/relationships/hyperlink" Target="http://www.labmaster.ru/ves/detail.php?ID=1260" TargetMode="External"/><Relationship Id="rId167" Type="http://schemas.openxmlformats.org/officeDocument/2006/relationships/hyperlink" Target="http://www.labmaster.ru/ves/detail.php?ID=2611" TargetMode="External"/><Relationship Id="rId188" Type="http://schemas.openxmlformats.org/officeDocument/2006/relationships/hyperlink" Target="http://www.labmaster.ru/ves/detail.php?ID=2685" TargetMode="External"/><Relationship Id="rId311" Type="http://schemas.openxmlformats.org/officeDocument/2006/relationships/hyperlink" Target="http://www.labmaster.ru/ves/detail.php?ID=2853" TargetMode="External"/><Relationship Id="rId71" Type="http://schemas.openxmlformats.org/officeDocument/2006/relationships/hyperlink" Target="http://www.labmaster.ru/ves/detail.php?ID=2335" TargetMode="External"/><Relationship Id="rId92" Type="http://schemas.openxmlformats.org/officeDocument/2006/relationships/hyperlink" Target="http://www.labmaster.ru/ves/detail.php?ID=2297" TargetMode="External"/><Relationship Id="rId213" Type="http://schemas.openxmlformats.org/officeDocument/2006/relationships/hyperlink" Target="http://www.iktk.ru/shop/ves/" TargetMode="External"/><Relationship Id="rId234" Type="http://schemas.openxmlformats.org/officeDocument/2006/relationships/hyperlink" Target="http://www.labmaster.ru/ves/detail.php?ID=1586" TargetMode="External"/><Relationship Id="rId2" Type="http://schemas.openxmlformats.org/officeDocument/2006/relationships/hyperlink" Target="http://www.labmaster.ru/ves/detail.php?ID=1267" TargetMode="External"/><Relationship Id="rId29" Type="http://schemas.openxmlformats.org/officeDocument/2006/relationships/hyperlink" Target="http://www.labmaster.ru/ves/detail.php?ID=2660" TargetMode="External"/><Relationship Id="rId255" Type="http://schemas.openxmlformats.org/officeDocument/2006/relationships/hyperlink" Target="http://www.labmaster.ru/ves/detail.php?ID=1758" TargetMode="External"/><Relationship Id="rId276" Type="http://schemas.openxmlformats.org/officeDocument/2006/relationships/hyperlink" Target="http://www.labmaster.ru/ves/detail.php?ID=2817" TargetMode="External"/><Relationship Id="rId297" Type="http://schemas.openxmlformats.org/officeDocument/2006/relationships/hyperlink" Target="http://www.labmaster.ru/ves/detail.php?ID=2839" TargetMode="External"/><Relationship Id="rId40" Type="http://schemas.openxmlformats.org/officeDocument/2006/relationships/hyperlink" Target="http://www.labmaster.ru/ves/detail.php?GID=34&amp;ID=1195" TargetMode="External"/><Relationship Id="rId115" Type="http://schemas.openxmlformats.org/officeDocument/2006/relationships/hyperlink" Target="http://www.labmaster.ru/ves/detail.php?ID=1505" TargetMode="External"/><Relationship Id="rId136" Type="http://schemas.openxmlformats.org/officeDocument/2006/relationships/hyperlink" Target="http://www.labmaster.ru/ves/detail.php?ID=2587" TargetMode="External"/><Relationship Id="rId157" Type="http://schemas.openxmlformats.org/officeDocument/2006/relationships/hyperlink" Target="http://www.labmaster.ru/ves/detail.php?ID=2601" TargetMode="External"/><Relationship Id="rId178" Type="http://schemas.openxmlformats.org/officeDocument/2006/relationships/hyperlink" Target="http://www.labmaster.ru/ves/detail.php?ID=2623" TargetMode="External"/><Relationship Id="rId301" Type="http://schemas.openxmlformats.org/officeDocument/2006/relationships/hyperlink" Target="http://www.labmaster.ru/ves/detail.php?ID=2843" TargetMode="External"/><Relationship Id="rId322" Type="http://schemas.openxmlformats.org/officeDocument/2006/relationships/hyperlink" Target="http://www.labmaster.ru/ves/detail.php?ID=2502" TargetMode="External"/><Relationship Id="rId61" Type="http://schemas.openxmlformats.org/officeDocument/2006/relationships/hyperlink" Target="http://www.labmaster.ru/ves/detail.php?ID=2325" TargetMode="External"/><Relationship Id="rId82" Type="http://schemas.openxmlformats.org/officeDocument/2006/relationships/hyperlink" Target="http://www.labmaster.ru/ves/detail.php?ID=1799" TargetMode="External"/><Relationship Id="rId199" Type="http://schemas.openxmlformats.org/officeDocument/2006/relationships/hyperlink" Target="http://www.labmaster.ru/ves/detail.php?ID=2696" TargetMode="External"/><Relationship Id="rId203" Type="http://schemas.openxmlformats.org/officeDocument/2006/relationships/hyperlink" Target="http://www.labmaster.ru/ves/detail.php?ID=3139" TargetMode="External"/><Relationship Id="rId19" Type="http://schemas.openxmlformats.org/officeDocument/2006/relationships/hyperlink" Target="http://www.labmaster.ru/ves/detail.php?ID=2453" TargetMode="External"/><Relationship Id="rId224" Type="http://schemas.openxmlformats.org/officeDocument/2006/relationships/hyperlink" Target="http://www.labmaster.ru/ves/detail.php?ID=2497" TargetMode="External"/><Relationship Id="rId245" Type="http://schemas.openxmlformats.org/officeDocument/2006/relationships/hyperlink" Target="http://www.labmaster.ru/ves/detail.php?ID=2507" TargetMode="External"/><Relationship Id="rId266" Type="http://schemas.openxmlformats.org/officeDocument/2006/relationships/hyperlink" Target="http://www.labmaster.ru/ves/detail.php?ID=2642" TargetMode="External"/><Relationship Id="rId287" Type="http://schemas.openxmlformats.org/officeDocument/2006/relationships/hyperlink" Target="http://www.labmaster.ru/ves/detail.php?ID=2829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ktk.ru/shop/elektro/vol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L1468"/>
  <sheetViews>
    <sheetView topLeftCell="A181" workbookViewId="0">
      <selection activeCell="A191" sqref="A191"/>
    </sheetView>
  </sheetViews>
  <sheetFormatPr defaultRowHeight="15"/>
  <cols>
    <col min="1" max="1" width="18.140625" style="91" customWidth="1"/>
    <col min="2" max="2" width="25.140625" style="1" customWidth="1"/>
    <col min="3" max="3" width="23.85546875" style="1" customWidth="1"/>
    <col min="4" max="4" width="14.85546875" customWidth="1"/>
    <col min="5" max="5" width="14.140625" customWidth="1"/>
    <col min="6" max="6" width="14" customWidth="1"/>
    <col min="7" max="7" width="12.28515625" customWidth="1"/>
  </cols>
  <sheetData>
    <row r="1" spans="1:12">
      <c r="A1" s="257" t="s">
        <v>0</v>
      </c>
      <c r="B1" s="258"/>
      <c r="C1" s="258"/>
      <c r="D1" s="258"/>
      <c r="E1" s="258"/>
      <c r="F1" s="258"/>
      <c r="G1" s="258"/>
      <c r="H1" s="73"/>
      <c r="I1" s="73"/>
      <c r="J1" s="73"/>
      <c r="K1" s="73"/>
      <c r="L1" s="73"/>
    </row>
    <row r="2" spans="1:12">
      <c r="A2" s="259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ht="24.75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6" spans="1:12">
      <c r="A6" s="90" t="s">
        <v>401</v>
      </c>
      <c r="B6" s="21" t="s">
        <v>1253</v>
      </c>
      <c r="C6" s="21" t="s">
        <v>592</v>
      </c>
      <c r="D6" s="22" t="s">
        <v>1302</v>
      </c>
      <c r="E6" s="23" t="s">
        <v>1303</v>
      </c>
      <c r="F6" s="23" t="s">
        <v>1304</v>
      </c>
      <c r="G6" s="21" t="s">
        <v>1374</v>
      </c>
      <c r="H6" s="21" t="s">
        <v>1375</v>
      </c>
    </row>
    <row r="7" spans="1:12">
      <c r="A7" s="91" t="s">
        <v>2</v>
      </c>
      <c r="B7" s="2" t="s">
        <v>1254</v>
      </c>
      <c r="C7" s="2" t="s">
        <v>1286</v>
      </c>
      <c r="D7" s="2">
        <v>120</v>
      </c>
      <c r="E7" s="11" t="s">
        <v>1305</v>
      </c>
      <c r="F7" s="10" t="s">
        <v>1306</v>
      </c>
      <c r="G7" s="19">
        <v>88000</v>
      </c>
      <c r="H7" s="32" t="s">
        <v>1377</v>
      </c>
    </row>
    <row r="8" spans="1:12">
      <c r="A8" s="91" t="s">
        <v>3</v>
      </c>
      <c r="B8" s="2" t="s">
        <v>1254</v>
      </c>
      <c r="C8" s="2" t="s">
        <v>1286</v>
      </c>
      <c r="D8" s="2">
        <v>210</v>
      </c>
      <c r="E8" s="11" t="s">
        <v>1305</v>
      </c>
      <c r="F8" s="10" t="s">
        <v>1306</v>
      </c>
      <c r="G8" s="19">
        <v>95800</v>
      </c>
      <c r="H8" s="32" t="s">
        <v>1377</v>
      </c>
    </row>
    <row r="9" spans="1:12">
      <c r="A9" s="91" t="s">
        <v>4</v>
      </c>
      <c r="B9" s="2" t="s">
        <v>1254</v>
      </c>
      <c r="C9" s="2" t="s">
        <v>1286</v>
      </c>
      <c r="D9" s="2">
        <v>310</v>
      </c>
      <c r="E9" s="11" t="s">
        <v>1305</v>
      </c>
      <c r="F9" s="10" t="s">
        <v>1306</v>
      </c>
      <c r="G9" s="19">
        <v>112800</v>
      </c>
      <c r="H9" s="32" t="s">
        <v>1377</v>
      </c>
    </row>
    <row r="10" spans="1:12">
      <c r="A10" s="91" t="s">
        <v>5</v>
      </c>
      <c r="B10" s="2" t="s">
        <v>1254</v>
      </c>
      <c r="C10" s="2" t="s">
        <v>1286</v>
      </c>
      <c r="D10" s="2">
        <v>210</v>
      </c>
      <c r="E10" s="11" t="s">
        <v>1307</v>
      </c>
      <c r="F10" s="11" t="s">
        <v>1308</v>
      </c>
      <c r="G10" s="19">
        <v>136000</v>
      </c>
      <c r="H10" s="32" t="s">
        <v>1377</v>
      </c>
    </row>
    <row r="11" spans="1:12">
      <c r="A11" s="91" t="s">
        <v>6</v>
      </c>
      <c r="B11" s="2" t="s">
        <v>1254</v>
      </c>
      <c r="C11" s="2" t="s">
        <v>1286</v>
      </c>
      <c r="D11" s="2">
        <v>120</v>
      </c>
      <c r="E11" s="11" t="s">
        <v>1305</v>
      </c>
      <c r="F11" s="10" t="s">
        <v>1306</v>
      </c>
      <c r="G11" s="19">
        <v>99600</v>
      </c>
      <c r="H11" s="32" t="s">
        <v>1377</v>
      </c>
    </row>
    <row r="12" spans="1:12">
      <c r="A12" s="91" t="s">
        <v>7</v>
      </c>
      <c r="B12" s="2" t="s">
        <v>1254</v>
      </c>
      <c r="C12" s="2" t="s">
        <v>1286</v>
      </c>
      <c r="D12" s="2">
        <v>220</v>
      </c>
      <c r="E12" s="11" t="s">
        <v>1305</v>
      </c>
      <c r="F12" s="10" t="s">
        <v>1306</v>
      </c>
      <c r="G12" s="19">
        <v>109900</v>
      </c>
      <c r="H12" s="32" t="s">
        <v>1377</v>
      </c>
    </row>
    <row r="13" spans="1:12">
      <c r="A13" s="91" t="s">
        <v>8</v>
      </c>
      <c r="B13" s="2" t="s">
        <v>1254</v>
      </c>
      <c r="C13" s="2" t="s">
        <v>1286</v>
      </c>
      <c r="D13" s="2">
        <v>320</v>
      </c>
      <c r="E13" s="11" t="s">
        <v>1305</v>
      </c>
      <c r="F13" s="10" t="s">
        <v>1306</v>
      </c>
      <c r="G13" s="19">
        <v>128800</v>
      </c>
      <c r="H13" s="32" t="s">
        <v>1377</v>
      </c>
    </row>
    <row r="14" spans="1:12">
      <c r="A14" s="91" t="s">
        <v>9</v>
      </c>
      <c r="B14" s="2" t="s">
        <v>1254</v>
      </c>
      <c r="C14" s="2" t="s">
        <v>1286</v>
      </c>
      <c r="D14" s="2">
        <v>220</v>
      </c>
      <c r="E14" s="11" t="s">
        <v>1307</v>
      </c>
      <c r="F14" s="11" t="s">
        <v>1308</v>
      </c>
      <c r="G14" s="19">
        <v>154600</v>
      </c>
      <c r="H14" s="32" t="s">
        <v>1377</v>
      </c>
    </row>
    <row r="15" spans="1:12">
      <c r="A15" s="91" t="s">
        <v>10</v>
      </c>
      <c r="B15" s="2" t="s">
        <v>1254</v>
      </c>
      <c r="C15" s="2" t="s">
        <v>1286</v>
      </c>
      <c r="D15" s="2">
        <v>250</v>
      </c>
      <c r="E15" s="11" t="s">
        <v>1307</v>
      </c>
      <c r="F15" s="11" t="s">
        <v>1308</v>
      </c>
      <c r="G15" s="19">
        <v>164200</v>
      </c>
      <c r="H15" s="32" t="s">
        <v>1377</v>
      </c>
    </row>
    <row r="16" spans="1:12">
      <c r="A16" s="91" t="s">
        <v>11</v>
      </c>
      <c r="B16" s="2" t="s">
        <v>1254</v>
      </c>
      <c r="C16" s="2" t="s">
        <v>1286</v>
      </c>
      <c r="D16" s="2">
        <v>60</v>
      </c>
      <c r="E16" s="11" t="s">
        <v>1305</v>
      </c>
      <c r="F16" s="10" t="s">
        <v>1306</v>
      </c>
      <c r="G16" s="19">
        <v>69000</v>
      </c>
      <c r="H16" s="32" t="s">
        <v>1377</v>
      </c>
    </row>
    <row r="17" spans="1:8">
      <c r="A17" s="91" t="s">
        <v>12</v>
      </c>
      <c r="B17" s="2" t="s">
        <v>1254</v>
      </c>
      <c r="C17" s="2" t="s">
        <v>1286</v>
      </c>
      <c r="D17" s="2">
        <v>120</v>
      </c>
      <c r="E17" s="11" t="s">
        <v>1305</v>
      </c>
      <c r="F17" s="10" t="s">
        <v>1306</v>
      </c>
      <c r="G17" s="19">
        <v>75000</v>
      </c>
      <c r="H17" s="32" t="s">
        <v>1377</v>
      </c>
    </row>
    <row r="18" spans="1:8">
      <c r="A18" s="91" t="s">
        <v>13</v>
      </c>
      <c r="B18" s="2" t="s">
        <v>1254</v>
      </c>
      <c r="C18" s="2" t="s">
        <v>1286</v>
      </c>
      <c r="D18" s="2">
        <v>210</v>
      </c>
      <c r="E18" s="11" t="s">
        <v>1305</v>
      </c>
      <c r="F18" s="10" t="s">
        <v>1306</v>
      </c>
      <c r="G18" s="19">
        <v>79000</v>
      </c>
      <c r="H18" s="32" t="s">
        <v>1377</v>
      </c>
    </row>
    <row r="19" spans="1:8">
      <c r="A19" s="91" t="s">
        <v>14</v>
      </c>
      <c r="B19" s="2" t="s">
        <v>1254</v>
      </c>
      <c r="C19" s="2" t="s">
        <v>1286</v>
      </c>
      <c r="D19" s="2">
        <v>320</v>
      </c>
      <c r="E19" s="11" t="s">
        <v>1305</v>
      </c>
      <c r="F19" s="10" t="s">
        <v>1306</v>
      </c>
      <c r="G19" s="19">
        <v>99000</v>
      </c>
      <c r="H19" s="32" t="s">
        <v>1377</v>
      </c>
    </row>
    <row r="20" spans="1:8">
      <c r="A20" s="91" t="s">
        <v>15</v>
      </c>
      <c r="B20" s="2" t="s">
        <v>1254</v>
      </c>
      <c r="C20" s="2" t="s">
        <v>1286</v>
      </c>
      <c r="D20" s="2">
        <v>220</v>
      </c>
      <c r="E20" s="11" t="s">
        <v>1307</v>
      </c>
      <c r="F20" s="11" t="s">
        <v>1308</v>
      </c>
      <c r="G20" s="19">
        <v>113000</v>
      </c>
      <c r="H20" s="32" t="s">
        <v>1377</v>
      </c>
    </row>
    <row r="21" spans="1:8">
      <c r="A21" s="91" t="s">
        <v>16</v>
      </c>
      <c r="B21" s="2" t="s">
        <v>1255</v>
      </c>
      <c r="C21" s="2" t="s">
        <v>1286</v>
      </c>
      <c r="D21" s="2">
        <v>122</v>
      </c>
      <c r="E21" s="11" t="s">
        <v>1309</v>
      </c>
      <c r="F21" s="11" t="s">
        <v>1307</v>
      </c>
      <c r="G21" s="19">
        <v>25800</v>
      </c>
      <c r="H21" s="32" t="s">
        <v>1377</v>
      </c>
    </row>
    <row r="22" spans="1:8">
      <c r="A22" s="91" t="s">
        <v>17</v>
      </c>
      <c r="B22" s="2" t="s">
        <v>1255</v>
      </c>
      <c r="C22" s="2" t="s">
        <v>1286</v>
      </c>
      <c r="D22" s="2">
        <v>220</v>
      </c>
      <c r="E22" s="11" t="s">
        <v>1309</v>
      </c>
      <c r="F22" s="11" t="s">
        <v>1307</v>
      </c>
      <c r="G22" s="19">
        <v>27800</v>
      </c>
      <c r="H22" s="32" t="s">
        <v>1377</v>
      </c>
    </row>
    <row r="23" spans="1:8">
      <c r="A23" s="91" t="s">
        <v>18</v>
      </c>
      <c r="B23" s="2" t="s">
        <v>1255</v>
      </c>
      <c r="C23" s="2" t="s">
        <v>1286</v>
      </c>
      <c r="D23" s="2">
        <v>320</v>
      </c>
      <c r="E23" s="11" t="s">
        <v>1309</v>
      </c>
      <c r="F23" s="11" t="s">
        <v>1307</v>
      </c>
      <c r="G23" s="19">
        <v>29800</v>
      </c>
      <c r="H23" s="32" t="s">
        <v>1377</v>
      </c>
    </row>
    <row r="24" spans="1:8">
      <c r="A24" s="91" t="s">
        <v>19</v>
      </c>
      <c r="B24" s="2" t="s">
        <v>1255</v>
      </c>
      <c r="C24" s="2" t="s">
        <v>1286</v>
      </c>
      <c r="D24" s="2">
        <v>1220</v>
      </c>
      <c r="E24" s="11" t="s">
        <v>1310</v>
      </c>
      <c r="F24" s="11" t="s">
        <v>1305</v>
      </c>
      <c r="G24" s="19">
        <v>25800</v>
      </c>
      <c r="H24" s="32" t="s">
        <v>1377</v>
      </c>
    </row>
    <row r="25" spans="1:8">
      <c r="A25" s="91" t="s">
        <v>20</v>
      </c>
      <c r="B25" s="2" t="s">
        <v>1255</v>
      </c>
      <c r="C25" s="2" t="s">
        <v>1286</v>
      </c>
      <c r="D25" s="2">
        <v>2200</v>
      </c>
      <c r="E25" s="11" t="s">
        <v>1310</v>
      </c>
      <c r="F25" s="11" t="s">
        <v>1305</v>
      </c>
      <c r="G25" s="19">
        <v>27800</v>
      </c>
      <c r="H25" s="32" t="s">
        <v>1377</v>
      </c>
    </row>
    <row r="26" spans="1:8">
      <c r="A26" s="91" t="s">
        <v>21</v>
      </c>
      <c r="B26" s="2" t="s">
        <v>1255</v>
      </c>
      <c r="C26" s="2" t="s">
        <v>1286</v>
      </c>
      <c r="D26" s="2">
        <v>3200</v>
      </c>
      <c r="E26" s="11" t="s">
        <v>1310</v>
      </c>
      <c r="F26" s="11" t="s">
        <v>1305</v>
      </c>
      <c r="G26" s="19">
        <v>29800</v>
      </c>
      <c r="H26" s="32" t="s">
        <v>1377</v>
      </c>
    </row>
    <row r="27" spans="1:8">
      <c r="A27" s="91" t="s">
        <v>22</v>
      </c>
      <c r="B27" s="2" t="s">
        <v>1255</v>
      </c>
      <c r="C27" s="2" t="s">
        <v>1286</v>
      </c>
      <c r="D27" s="2">
        <v>122</v>
      </c>
      <c r="E27" s="11" t="s">
        <v>1309</v>
      </c>
      <c r="F27" s="11" t="s">
        <v>1307</v>
      </c>
      <c r="G27" s="19">
        <v>29800</v>
      </c>
      <c r="H27" s="32" t="s">
        <v>1377</v>
      </c>
    </row>
    <row r="28" spans="1:8">
      <c r="A28" s="91" t="s">
        <v>23</v>
      </c>
      <c r="B28" s="2" t="s">
        <v>1255</v>
      </c>
      <c r="C28" s="2" t="s">
        <v>1286</v>
      </c>
      <c r="D28" s="2">
        <v>220</v>
      </c>
      <c r="E28" s="11" t="s">
        <v>1309</v>
      </c>
      <c r="F28" s="11" t="s">
        <v>1307</v>
      </c>
      <c r="G28" s="19">
        <v>31800</v>
      </c>
      <c r="H28" s="32" t="s">
        <v>1377</v>
      </c>
    </row>
    <row r="29" spans="1:8">
      <c r="A29" s="91" t="s">
        <v>24</v>
      </c>
      <c r="B29" s="2" t="s">
        <v>1255</v>
      </c>
      <c r="C29" s="2" t="s">
        <v>1286</v>
      </c>
      <c r="D29" s="2">
        <v>320</v>
      </c>
      <c r="E29" s="11" t="s">
        <v>1309</v>
      </c>
      <c r="F29" s="11" t="s">
        <v>1307</v>
      </c>
      <c r="G29" s="19">
        <v>33800</v>
      </c>
      <c r="H29" s="32" t="s">
        <v>1377</v>
      </c>
    </row>
    <row r="30" spans="1:8">
      <c r="A30" s="91" t="s">
        <v>25</v>
      </c>
      <c r="B30" s="2" t="s">
        <v>1255</v>
      </c>
      <c r="C30" s="2" t="s">
        <v>1286</v>
      </c>
      <c r="D30" s="2">
        <v>1220</v>
      </c>
      <c r="E30" s="11" t="s">
        <v>1310</v>
      </c>
      <c r="F30" s="11" t="s">
        <v>1305</v>
      </c>
      <c r="G30" s="19">
        <v>29800</v>
      </c>
      <c r="H30" s="32" t="s">
        <v>1377</v>
      </c>
    </row>
    <row r="31" spans="1:8">
      <c r="A31" s="91" t="s">
        <v>26</v>
      </c>
      <c r="B31" s="2" t="s">
        <v>1255</v>
      </c>
      <c r="C31" s="2" t="s">
        <v>1286</v>
      </c>
      <c r="D31" s="2">
        <v>2200</v>
      </c>
      <c r="E31" s="11" t="s">
        <v>1310</v>
      </c>
      <c r="F31" s="11" t="s">
        <v>1305</v>
      </c>
      <c r="G31" s="19">
        <v>31800</v>
      </c>
      <c r="H31" s="32" t="s">
        <v>1377</v>
      </c>
    </row>
    <row r="32" spans="1:8">
      <c r="A32" s="91" t="s">
        <v>27</v>
      </c>
      <c r="B32" s="2" t="s">
        <v>1255</v>
      </c>
      <c r="C32" s="2" t="s">
        <v>1286</v>
      </c>
      <c r="D32" s="2">
        <v>3200</v>
      </c>
      <c r="E32" s="11" t="s">
        <v>1310</v>
      </c>
      <c r="F32" s="11" t="s">
        <v>1305</v>
      </c>
      <c r="G32" s="19">
        <v>33800</v>
      </c>
      <c r="H32" s="32" t="s">
        <v>1377</v>
      </c>
    </row>
    <row r="33" spans="1:8">
      <c r="A33" s="91" t="s">
        <v>28</v>
      </c>
      <c r="B33" s="2" t="s">
        <v>1255</v>
      </c>
      <c r="C33" s="2" t="s">
        <v>1286</v>
      </c>
      <c r="D33" s="2">
        <v>122</v>
      </c>
      <c r="E33" s="11" t="s">
        <v>1309</v>
      </c>
      <c r="F33" s="11" t="s">
        <v>1307</v>
      </c>
      <c r="G33" s="19">
        <v>29800</v>
      </c>
      <c r="H33" s="32" t="s">
        <v>1377</v>
      </c>
    </row>
    <row r="34" spans="1:8">
      <c r="A34" s="91" t="s">
        <v>29</v>
      </c>
      <c r="B34" s="2" t="s">
        <v>1255</v>
      </c>
      <c r="C34" s="2" t="s">
        <v>1286</v>
      </c>
      <c r="D34" s="2">
        <v>220</v>
      </c>
      <c r="E34" s="11" t="s">
        <v>1309</v>
      </c>
      <c r="F34" s="11" t="s">
        <v>1307</v>
      </c>
      <c r="G34" s="19">
        <v>32800</v>
      </c>
      <c r="H34" s="32" t="s">
        <v>1377</v>
      </c>
    </row>
    <row r="35" spans="1:8">
      <c r="A35" s="91" t="s">
        <v>30</v>
      </c>
      <c r="B35" s="2" t="s">
        <v>1255</v>
      </c>
      <c r="C35" s="2" t="s">
        <v>1286</v>
      </c>
      <c r="D35" s="2">
        <v>320</v>
      </c>
      <c r="E35" s="11" t="s">
        <v>1309</v>
      </c>
      <c r="F35" s="11" t="s">
        <v>1307</v>
      </c>
      <c r="G35" s="19">
        <v>34800</v>
      </c>
      <c r="H35" s="32" t="s">
        <v>1377</v>
      </c>
    </row>
    <row r="36" spans="1:8">
      <c r="A36" s="91" t="s">
        <v>31</v>
      </c>
      <c r="B36" s="2" t="s">
        <v>1255</v>
      </c>
      <c r="C36" s="2" t="s">
        <v>1286</v>
      </c>
      <c r="D36" s="2">
        <v>1220</v>
      </c>
      <c r="E36" s="11" t="s">
        <v>1310</v>
      </c>
      <c r="F36" s="11" t="s">
        <v>1305</v>
      </c>
      <c r="G36" s="19">
        <v>29800</v>
      </c>
      <c r="H36" s="32" t="s">
        <v>1377</v>
      </c>
    </row>
    <row r="37" spans="1:8">
      <c r="A37" s="91" t="s">
        <v>32</v>
      </c>
      <c r="B37" s="2" t="s">
        <v>1255</v>
      </c>
      <c r="C37" s="2" t="s">
        <v>1286</v>
      </c>
      <c r="D37" s="2">
        <v>2200</v>
      </c>
      <c r="E37" s="11" t="s">
        <v>1310</v>
      </c>
      <c r="F37" s="11" t="s">
        <v>1305</v>
      </c>
      <c r="G37" s="19">
        <v>32800</v>
      </c>
      <c r="H37" s="32" t="s">
        <v>1377</v>
      </c>
    </row>
    <row r="38" spans="1:8">
      <c r="A38" s="91" t="s">
        <v>33</v>
      </c>
      <c r="B38" s="2" t="s">
        <v>1255</v>
      </c>
      <c r="C38" s="2" t="s">
        <v>1286</v>
      </c>
      <c r="D38" s="2">
        <v>3200</v>
      </c>
      <c r="E38" s="11" t="s">
        <v>1310</v>
      </c>
      <c r="F38" s="11" t="s">
        <v>1305</v>
      </c>
      <c r="G38" s="19">
        <v>34800</v>
      </c>
      <c r="H38" s="32" t="s">
        <v>1377</v>
      </c>
    </row>
    <row r="39" spans="1:8">
      <c r="A39" s="91" t="s">
        <v>34</v>
      </c>
      <c r="B39" s="2" t="s">
        <v>1255</v>
      </c>
      <c r="C39" s="2" t="s">
        <v>1286</v>
      </c>
      <c r="D39" s="2">
        <v>122</v>
      </c>
      <c r="E39" s="11" t="s">
        <v>1309</v>
      </c>
      <c r="F39" s="11" t="s">
        <v>1307</v>
      </c>
      <c r="G39" s="19">
        <v>35800</v>
      </c>
      <c r="H39" s="32" t="s">
        <v>1377</v>
      </c>
    </row>
    <row r="40" spans="1:8">
      <c r="A40" s="91" t="s">
        <v>35</v>
      </c>
      <c r="B40" s="2" t="s">
        <v>1255</v>
      </c>
      <c r="C40" s="2" t="s">
        <v>1286</v>
      </c>
      <c r="D40" s="2">
        <v>220</v>
      </c>
      <c r="E40" s="11" t="s">
        <v>1309</v>
      </c>
      <c r="F40" s="11" t="s">
        <v>1307</v>
      </c>
      <c r="G40" s="19">
        <v>38800</v>
      </c>
      <c r="H40" s="32" t="s">
        <v>1377</v>
      </c>
    </row>
    <row r="41" spans="1:8">
      <c r="A41" s="91" t="s">
        <v>36</v>
      </c>
      <c r="B41" s="2" t="s">
        <v>1255</v>
      </c>
      <c r="C41" s="2" t="s">
        <v>1286</v>
      </c>
      <c r="D41" s="2">
        <v>320</v>
      </c>
      <c r="E41" s="11" t="s">
        <v>1309</v>
      </c>
      <c r="F41" s="11" t="s">
        <v>1307</v>
      </c>
      <c r="G41" s="19">
        <v>40800</v>
      </c>
      <c r="H41" s="32" t="s">
        <v>1377</v>
      </c>
    </row>
    <row r="42" spans="1:8">
      <c r="A42" s="91" t="s">
        <v>37</v>
      </c>
      <c r="B42" s="2" t="s">
        <v>1255</v>
      </c>
      <c r="C42" s="2" t="s">
        <v>1286</v>
      </c>
      <c r="D42" s="2">
        <v>1220</v>
      </c>
      <c r="E42" s="11" t="s">
        <v>1310</v>
      </c>
      <c r="F42" s="11" t="s">
        <v>1305</v>
      </c>
      <c r="G42" s="19">
        <v>35800</v>
      </c>
      <c r="H42" s="32" t="s">
        <v>1377</v>
      </c>
    </row>
    <row r="43" spans="1:8">
      <c r="A43" s="91" t="s">
        <v>38</v>
      </c>
      <c r="B43" s="2" t="s">
        <v>1255</v>
      </c>
      <c r="C43" s="2" t="s">
        <v>1286</v>
      </c>
      <c r="D43" s="2">
        <v>2200</v>
      </c>
      <c r="E43" s="11" t="s">
        <v>1310</v>
      </c>
      <c r="F43" s="11" t="s">
        <v>1305</v>
      </c>
      <c r="G43" s="19">
        <v>38800</v>
      </c>
      <c r="H43" s="32" t="s">
        <v>1377</v>
      </c>
    </row>
    <row r="44" spans="1:8">
      <c r="A44" s="91" t="s">
        <v>39</v>
      </c>
      <c r="B44" s="2" t="s">
        <v>1255</v>
      </c>
      <c r="C44" s="2" t="s">
        <v>1286</v>
      </c>
      <c r="D44" s="2">
        <v>3200</v>
      </c>
      <c r="E44" s="11" t="s">
        <v>1310</v>
      </c>
      <c r="F44" s="11" t="s">
        <v>1305</v>
      </c>
      <c r="G44" s="19">
        <v>40800</v>
      </c>
      <c r="H44" s="32" t="s">
        <v>1377</v>
      </c>
    </row>
    <row r="45" spans="1:8">
      <c r="A45" s="91" t="s">
        <v>40</v>
      </c>
      <c r="B45" s="2" t="s">
        <v>1255</v>
      </c>
      <c r="C45" s="2" t="s">
        <v>1286</v>
      </c>
      <c r="D45" s="2">
        <v>210</v>
      </c>
      <c r="E45" s="11" t="s">
        <v>1309</v>
      </c>
      <c r="F45" s="11" t="s">
        <v>1307</v>
      </c>
      <c r="G45" s="19">
        <v>48500</v>
      </c>
      <c r="H45" s="32" t="s">
        <v>1377</v>
      </c>
    </row>
    <row r="46" spans="1:8">
      <c r="A46" s="91" t="s">
        <v>41</v>
      </c>
      <c r="B46" s="2" t="s">
        <v>1255</v>
      </c>
      <c r="C46" s="2" t="s">
        <v>1286</v>
      </c>
      <c r="D46" s="2">
        <v>310</v>
      </c>
      <c r="E46" s="11" t="s">
        <v>1309</v>
      </c>
      <c r="F46" s="11" t="s">
        <v>1307</v>
      </c>
      <c r="G46" s="19">
        <v>52000</v>
      </c>
      <c r="H46" s="32" t="s">
        <v>1377</v>
      </c>
    </row>
    <row r="47" spans="1:8">
      <c r="A47" s="91" t="s">
        <v>42</v>
      </c>
      <c r="B47" s="2" t="s">
        <v>1255</v>
      </c>
      <c r="C47" s="2" t="s">
        <v>1286</v>
      </c>
      <c r="D47" s="2">
        <v>410</v>
      </c>
      <c r="E47" s="11" t="s">
        <v>1309</v>
      </c>
      <c r="F47" s="11" t="s">
        <v>1307</v>
      </c>
      <c r="G47" s="19">
        <v>55000</v>
      </c>
      <c r="H47" s="32" t="s">
        <v>1377</v>
      </c>
    </row>
    <row r="48" spans="1:8">
      <c r="A48" s="91" t="s">
        <v>43</v>
      </c>
      <c r="B48" s="2" t="s">
        <v>1255</v>
      </c>
      <c r="C48" s="2" t="s">
        <v>1286</v>
      </c>
      <c r="D48" s="2">
        <v>610</v>
      </c>
      <c r="E48" s="11" t="s">
        <v>1311</v>
      </c>
      <c r="F48" s="11" t="s">
        <v>1307</v>
      </c>
      <c r="G48" s="19">
        <v>58000</v>
      </c>
      <c r="H48" s="32" t="s">
        <v>1377</v>
      </c>
    </row>
    <row r="49" spans="1:8">
      <c r="A49" s="91" t="s">
        <v>44</v>
      </c>
      <c r="B49" s="2" t="s">
        <v>1255</v>
      </c>
      <c r="C49" s="2" t="s">
        <v>1286</v>
      </c>
      <c r="D49" s="2">
        <v>810</v>
      </c>
      <c r="E49" s="11" t="s">
        <v>1311</v>
      </c>
      <c r="F49" s="11" t="s">
        <v>1307</v>
      </c>
      <c r="G49" s="19">
        <v>62000</v>
      </c>
      <c r="H49" s="32" t="s">
        <v>1377</v>
      </c>
    </row>
    <row r="50" spans="1:8">
      <c r="A50" s="91" t="s">
        <v>45</v>
      </c>
      <c r="B50" s="2" t="s">
        <v>1255</v>
      </c>
      <c r="C50" s="2" t="s">
        <v>1286</v>
      </c>
      <c r="D50" s="2">
        <v>1100</v>
      </c>
      <c r="E50" s="11" t="s">
        <v>1311</v>
      </c>
      <c r="F50" s="11" t="s">
        <v>1307</v>
      </c>
      <c r="G50" s="19">
        <v>65000</v>
      </c>
      <c r="H50" s="32" t="s">
        <v>1377</v>
      </c>
    </row>
    <row r="51" spans="1:8">
      <c r="A51" s="91" t="s">
        <v>46</v>
      </c>
      <c r="B51" s="2" t="s">
        <v>1255</v>
      </c>
      <c r="C51" s="2" t="s">
        <v>1286</v>
      </c>
      <c r="D51" s="2">
        <v>1210</v>
      </c>
      <c r="E51" s="11" t="s">
        <v>1310</v>
      </c>
      <c r="F51" s="11" t="s">
        <v>1305</v>
      </c>
      <c r="G51" s="19">
        <v>46000</v>
      </c>
      <c r="H51" s="32" t="s">
        <v>1377</v>
      </c>
    </row>
    <row r="52" spans="1:8">
      <c r="A52" s="91" t="s">
        <v>47</v>
      </c>
      <c r="B52" s="2" t="s">
        <v>1255</v>
      </c>
      <c r="C52" s="2" t="s">
        <v>1286</v>
      </c>
      <c r="D52" s="2">
        <v>2100</v>
      </c>
      <c r="E52" s="11" t="s">
        <v>1310</v>
      </c>
      <c r="F52" s="11" t="s">
        <v>1305</v>
      </c>
      <c r="G52" s="19">
        <v>48500</v>
      </c>
      <c r="H52" s="32" t="s">
        <v>1377</v>
      </c>
    </row>
    <row r="53" spans="1:8">
      <c r="A53" s="91" t="s">
        <v>48</v>
      </c>
      <c r="B53" s="2" t="s">
        <v>1255</v>
      </c>
      <c r="C53" s="2" t="s">
        <v>1286</v>
      </c>
      <c r="D53" s="2">
        <v>3100</v>
      </c>
      <c r="E53" s="11" t="s">
        <v>1310</v>
      </c>
      <c r="F53" s="11" t="s">
        <v>1305</v>
      </c>
      <c r="G53" s="19">
        <v>52000</v>
      </c>
      <c r="H53" s="32" t="s">
        <v>1377</v>
      </c>
    </row>
    <row r="54" spans="1:8">
      <c r="A54" s="91" t="s">
        <v>49</v>
      </c>
      <c r="B54" s="2" t="s">
        <v>1255</v>
      </c>
      <c r="C54" s="2" t="s">
        <v>1286</v>
      </c>
      <c r="D54" s="2">
        <v>4100</v>
      </c>
      <c r="E54" s="11" t="s">
        <v>1310</v>
      </c>
      <c r="F54" s="11" t="s">
        <v>1305</v>
      </c>
      <c r="G54" s="19">
        <v>55000</v>
      </c>
      <c r="H54" s="32" t="s">
        <v>1377</v>
      </c>
    </row>
    <row r="55" spans="1:8">
      <c r="A55" s="91" t="s">
        <v>50</v>
      </c>
      <c r="B55" s="2" t="s">
        <v>1255</v>
      </c>
      <c r="C55" s="2" t="s">
        <v>1286</v>
      </c>
      <c r="D55" s="2">
        <v>6100</v>
      </c>
      <c r="E55" s="10">
        <v>1</v>
      </c>
      <c r="F55" s="11" t="s">
        <v>1305</v>
      </c>
      <c r="G55" s="19">
        <v>59500</v>
      </c>
      <c r="H55" s="32" t="s">
        <v>1377</v>
      </c>
    </row>
    <row r="56" spans="1:8">
      <c r="A56" s="91" t="s">
        <v>51</v>
      </c>
      <c r="B56" s="2" t="s">
        <v>1255</v>
      </c>
      <c r="C56" s="2" t="s">
        <v>1286</v>
      </c>
      <c r="D56" s="2">
        <v>6100</v>
      </c>
      <c r="E56" s="10">
        <v>5</v>
      </c>
      <c r="F56" s="11" t="s">
        <v>1311</v>
      </c>
      <c r="G56" s="19">
        <v>48500</v>
      </c>
      <c r="H56" s="32" t="s">
        <v>1377</v>
      </c>
    </row>
    <row r="57" spans="1:8">
      <c r="A57" s="91" t="s">
        <v>52</v>
      </c>
      <c r="B57" s="2" t="s">
        <v>1255</v>
      </c>
      <c r="C57" s="2" t="s">
        <v>1286</v>
      </c>
      <c r="D57" s="2">
        <v>8100</v>
      </c>
      <c r="E57" s="10">
        <v>5</v>
      </c>
      <c r="F57" s="11" t="s">
        <v>1311</v>
      </c>
      <c r="G57" s="19">
        <v>52500</v>
      </c>
      <c r="H57" s="32" t="s">
        <v>1377</v>
      </c>
    </row>
    <row r="58" spans="1:8">
      <c r="A58" s="91" t="s">
        <v>53</v>
      </c>
      <c r="B58" s="2" t="s">
        <v>1254</v>
      </c>
      <c r="C58" s="2" t="s">
        <v>1286</v>
      </c>
      <c r="D58" s="2">
        <v>210</v>
      </c>
      <c r="E58" s="11" t="s">
        <v>1309</v>
      </c>
      <c r="F58" s="11" t="s">
        <v>1307</v>
      </c>
      <c r="G58" s="19">
        <v>55000</v>
      </c>
      <c r="H58" s="32" t="s">
        <v>1377</v>
      </c>
    </row>
    <row r="59" spans="1:8">
      <c r="A59" s="91" t="s">
        <v>54</v>
      </c>
      <c r="B59" s="2" t="s">
        <v>1254</v>
      </c>
      <c r="C59" s="2" t="s">
        <v>1286</v>
      </c>
      <c r="D59" s="2">
        <v>410</v>
      </c>
      <c r="E59" s="11" t="s">
        <v>1309</v>
      </c>
      <c r="F59" s="11" t="s">
        <v>1307</v>
      </c>
      <c r="G59" s="19">
        <v>64000</v>
      </c>
      <c r="H59" s="32" t="s">
        <v>1377</v>
      </c>
    </row>
    <row r="60" spans="1:8">
      <c r="A60" s="91" t="s">
        <v>55</v>
      </c>
      <c r="B60" s="2" t="s">
        <v>1254</v>
      </c>
      <c r="C60" s="2" t="s">
        <v>1286</v>
      </c>
      <c r="D60" s="2">
        <v>610</v>
      </c>
      <c r="E60" s="11" t="s">
        <v>1311</v>
      </c>
      <c r="F60" s="11" t="s">
        <v>1307</v>
      </c>
      <c r="G60" s="19">
        <v>69000</v>
      </c>
      <c r="H60" s="32" t="s">
        <v>1377</v>
      </c>
    </row>
    <row r="61" spans="1:8">
      <c r="A61" s="91" t="s">
        <v>56</v>
      </c>
      <c r="B61" s="2" t="s">
        <v>1254</v>
      </c>
      <c r="C61" s="2" t="s">
        <v>1286</v>
      </c>
      <c r="D61" s="2">
        <v>810</v>
      </c>
      <c r="E61" s="11" t="s">
        <v>1311</v>
      </c>
      <c r="F61" s="11" t="s">
        <v>1307</v>
      </c>
      <c r="G61" s="19">
        <v>72000</v>
      </c>
      <c r="H61" s="32" t="s">
        <v>1377</v>
      </c>
    </row>
    <row r="62" spans="1:8">
      <c r="A62" s="91" t="s">
        <v>57</v>
      </c>
      <c r="B62" s="2" t="s">
        <v>1254</v>
      </c>
      <c r="C62" s="2" t="s">
        <v>1286</v>
      </c>
      <c r="D62" s="2">
        <v>1100</v>
      </c>
      <c r="E62" s="11" t="s">
        <v>1311</v>
      </c>
      <c r="F62" s="11" t="s">
        <v>1307</v>
      </c>
      <c r="G62" s="19">
        <v>75000</v>
      </c>
      <c r="H62" s="32" t="s">
        <v>1377</v>
      </c>
    </row>
    <row r="63" spans="1:8">
      <c r="A63" s="91" t="s">
        <v>58</v>
      </c>
      <c r="B63" s="2" t="s">
        <v>1254</v>
      </c>
      <c r="C63" s="2" t="s">
        <v>1286</v>
      </c>
      <c r="D63" s="2">
        <v>2100</v>
      </c>
      <c r="E63" s="11" t="s">
        <v>1310</v>
      </c>
      <c r="F63" s="11" t="s">
        <v>1305</v>
      </c>
      <c r="G63" s="19">
        <v>55000</v>
      </c>
      <c r="H63" s="32" t="s">
        <v>1377</v>
      </c>
    </row>
    <row r="64" spans="1:8">
      <c r="A64" s="91" t="s">
        <v>59</v>
      </c>
      <c r="B64" s="2" t="s">
        <v>1254</v>
      </c>
      <c r="C64" s="2" t="s">
        <v>1286</v>
      </c>
      <c r="D64" s="2">
        <v>4100</v>
      </c>
      <c r="E64" s="11" t="s">
        <v>1310</v>
      </c>
      <c r="F64" s="11" t="s">
        <v>1305</v>
      </c>
      <c r="G64" s="19">
        <v>64000</v>
      </c>
      <c r="H64" s="32" t="s">
        <v>1377</v>
      </c>
    </row>
    <row r="65" spans="1:8">
      <c r="A65" s="91" t="s">
        <v>60</v>
      </c>
      <c r="B65" s="2" t="s">
        <v>1254</v>
      </c>
      <c r="C65" s="2" t="s">
        <v>1286</v>
      </c>
      <c r="D65" s="2">
        <v>6100</v>
      </c>
      <c r="E65" s="10">
        <v>1</v>
      </c>
      <c r="F65" s="11" t="s">
        <v>1305</v>
      </c>
      <c r="G65" s="19">
        <v>73000</v>
      </c>
      <c r="H65" s="32" t="s">
        <v>1377</v>
      </c>
    </row>
    <row r="66" spans="1:8">
      <c r="A66" s="91" t="s">
        <v>61</v>
      </c>
      <c r="B66" s="2" t="s">
        <v>1254</v>
      </c>
      <c r="C66" s="2" t="s">
        <v>1286</v>
      </c>
      <c r="D66" s="2">
        <v>6100</v>
      </c>
      <c r="E66" s="10">
        <v>5</v>
      </c>
      <c r="F66" s="11" t="s">
        <v>1311</v>
      </c>
      <c r="G66" s="19">
        <v>57000</v>
      </c>
      <c r="H66" s="32" t="s">
        <v>1377</v>
      </c>
    </row>
    <row r="67" spans="1:8">
      <c r="A67" s="91" t="s">
        <v>62</v>
      </c>
      <c r="B67" s="2" t="s">
        <v>1254</v>
      </c>
      <c r="C67" s="2" t="s">
        <v>1286</v>
      </c>
      <c r="D67" s="2">
        <v>8100</v>
      </c>
      <c r="E67" s="10">
        <v>5</v>
      </c>
      <c r="F67" s="11" t="s">
        <v>1311</v>
      </c>
      <c r="G67" s="19">
        <v>62000</v>
      </c>
      <c r="H67" s="32" t="s">
        <v>1377</v>
      </c>
    </row>
    <row r="68" spans="1:8">
      <c r="A68" s="91" t="s">
        <v>63</v>
      </c>
      <c r="B68" s="2" t="s">
        <v>1256</v>
      </c>
      <c r="C68" s="2" t="s">
        <v>1286</v>
      </c>
      <c r="D68" s="2">
        <v>12000</v>
      </c>
      <c r="E68" s="10">
        <v>5</v>
      </c>
      <c r="F68" s="11" t="s">
        <v>1311</v>
      </c>
      <c r="G68" s="19">
        <v>82300</v>
      </c>
      <c r="H68" s="32" t="s">
        <v>1377</v>
      </c>
    </row>
    <row r="69" spans="1:8">
      <c r="A69" s="91" t="s">
        <v>64</v>
      </c>
      <c r="B69" s="2" t="s">
        <v>1256</v>
      </c>
      <c r="C69" s="2" t="s">
        <v>1286</v>
      </c>
      <c r="D69" s="2">
        <v>21000</v>
      </c>
      <c r="E69" s="10">
        <v>5</v>
      </c>
      <c r="F69" s="11" t="s">
        <v>1311</v>
      </c>
      <c r="G69" s="19">
        <v>96100</v>
      </c>
      <c r="H69" s="32" t="s">
        <v>1377</v>
      </c>
    </row>
    <row r="70" spans="1:8">
      <c r="A70" s="91" t="s">
        <v>65</v>
      </c>
      <c r="B70" s="2" t="s">
        <v>1256</v>
      </c>
      <c r="C70" s="2" t="s">
        <v>1286</v>
      </c>
      <c r="D70" s="2">
        <v>31000</v>
      </c>
      <c r="E70" s="10">
        <v>5</v>
      </c>
      <c r="F70" s="11" t="s">
        <v>1311</v>
      </c>
      <c r="G70" s="19">
        <v>118700</v>
      </c>
      <c r="H70" s="32" t="s">
        <v>1377</v>
      </c>
    </row>
    <row r="71" spans="1:8">
      <c r="A71" s="91" t="s">
        <v>66</v>
      </c>
      <c r="B71" s="2" t="s">
        <v>1256</v>
      </c>
      <c r="C71" s="2" t="s">
        <v>1286</v>
      </c>
      <c r="D71" s="2">
        <v>31000</v>
      </c>
      <c r="E71" s="10">
        <v>5</v>
      </c>
      <c r="F71" s="11" t="s">
        <v>1311</v>
      </c>
      <c r="G71" s="19">
        <v>135700</v>
      </c>
      <c r="H71" s="32" t="s">
        <v>1377</v>
      </c>
    </row>
    <row r="72" spans="1:8">
      <c r="A72" s="91" t="s">
        <v>67</v>
      </c>
      <c r="B72" s="2" t="s">
        <v>1256</v>
      </c>
      <c r="C72" s="2" t="s">
        <v>1286</v>
      </c>
      <c r="D72" s="2">
        <v>31000</v>
      </c>
      <c r="E72" s="10">
        <v>5</v>
      </c>
      <c r="F72" s="11" t="s">
        <v>1311</v>
      </c>
      <c r="G72" s="19">
        <v>84700</v>
      </c>
      <c r="H72" s="32" t="s">
        <v>1377</v>
      </c>
    </row>
    <row r="73" spans="1:8">
      <c r="A73" s="91" t="s">
        <v>68</v>
      </c>
      <c r="B73" s="2" t="s">
        <v>1256</v>
      </c>
      <c r="C73" s="2" t="s">
        <v>1286</v>
      </c>
      <c r="D73" s="2">
        <v>31000</v>
      </c>
      <c r="E73" s="10">
        <v>5</v>
      </c>
      <c r="F73" s="11" t="s">
        <v>1311</v>
      </c>
      <c r="G73" s="19">
        <v>103500</v>
      </c>
      <c r="H73" s="32" t="s">
        <v>1377</v>
      </c>
    </row>
    <row r="74" spans="1:8">
      <c r="A74" s="91" t="s">
        <v>69</v>
      </c>
      <c r="B74" s="2" t="s">
        <v>1256</v>
      </c>
      <c r="C74" s="2" t="s">
        <v>1286</v>
      </c>
      <c r="D74" s="2">
        <v>41000</v>
      </c>
      <c r="E74" s="10">
        <v>25</v>
      </c>
      <c r="F74" s="11" t="s">
        <v>1310</v>
      </c>
      <c r="G74" s="19">
        <v>107500</v>
      </c>
      <c r="H74" s="32" t="s">
        <v>1377</v>
      </c>
    </row>
    <row r="75" spans="1:8">
      <c r="A75" s="91" t="s">
        <v>70</v>
      </c>
      <c r="B75" s="2" t="s">
        <v>1256</v>
      </c>
      <c r="C75" s="2" t="s">
        <v>1286</v>
      </c>
      <c r="D75" s="2">
        <v>61000</v>
      </c>
      <c r="E75" s="10">
        <v>50</v>
      </c>
      <c r="F75" s="10">
        <v>1</v>
      </c>
      <c r="G75" s="19">
        <v>126400</v>
      </c>
      <c r="H75" s="32" t="s">
        <v>1377</v>
      </c>
    </row>
    <row r="76" spans="1:8">
      <c r="A76" s="91" t="s">
        <v>71</v>
      </c>
      <c r="B76" s="2" t="s">
        <v>1256</v>
      </c>
      <c r="C76" s="2" t="s">
        <v>1286</v>
      </c>
      <c r="D76" s="2">
        <v>61000</v>
      </c>
      <c r="E76" s="10">
        <v>50</v>
      </c>
      <c r="F76" s="10">
        <v>1</v>
      </c>
      <c r="G76" s="19">
        <v>140800</v>
      </c>
      <c r="H76" s="32" t="s">
        <v>1377</v>
      </c>
    </row>
    <row r="77" spans="1:8">
      <c r="A77" s="91" t="s">
        <v>72</v>
      </c>
      <c r="B77" s="2" t="s">
        <v>1256</v>
      </c>
      <c r="C77" s="2" t="s">
        <v>1286</v>
      </c>
      <c r="D77" s="2">
        <v>61000</v>
      </c>
      <c r="E77" s="10">
        <v>10</v>
      </c>
      <c r="F77" s="11" t="s">
        <v>1311</v>
      </c>
      <c r="G77" s="19">
        <v>147500</v>
      </c>
      <c r="H77" s="32" t="s">
        <v>1377</v>
      </c>
    </row>
    <row r="78" spans="1:8">
      <c r="A78" s="91" t="s">
        <v>73</v>
      </c>
      <c r="B78" s="2" t="s">
        <v>1256</v>
      </c>
      <c r="C78" s="2" t="s">
        <v>1286</v>
      </c>
      <c r="D78" s="2">
        <v>61000</v>
      </c>
      <c r="E78" s="10">
        <v>10</v>
      </c>
      <c r="F78" s="11" t="s">
        <v>1311</v>
      </c>
      <c r="G78" s="19">
        <v>161100</v>
      </c>
      <c r="H78" s="32" t="s">
        <v>1377</v>
      </c>
    </row>
    <row r="79" spans="1:8">
      <c r="A79" t="s">
        <v>74</v>
      </c>
      <c r="B79" s="2" t="s">
        <v>1256</v>
      </c>
      <c r="C79" s="2" t="s">
        <v>1286</v>
      </c>
      <c r="D79" s="2">
        <v>101000</v>
      </c>
      <c r="E79" s="10">
        <v>50</v>
      </c>
      <c r="F79" s="10">
        <v>1</v>
      </c>
      <c r="G79" s="19">
        <v>149500</v>
      </c>
      <c r="H79" s="32" t="s">
        <v>1377</v>
      </c>
    </row>
    <row r="80" spans="1:8">
      <c r="A80" s="91" t="s">
        <v>75</v>
      </c>
      <c r="B80" s="2" t="s">
        <v>1256</v>
      </c>
      <c r="C80" s="2" t="s">
        <v>1286</v>
      </c>
      <c r="D80" s="2">
        <v>101000</v>
      </c>
      <c r="E80" s="10">
        <v>50</v>
      </c>
      <c r="F80" s="10">
        <v>1</v>
      </c>
      <c r="G80" s="19">
        <v>135700</v>
      </c>
      <c r="H80" s="32" t="s">
        <v>1377</v>
      </c>
    </row>
    <row r="81" spans="1:8">
      <c r="A81" s="91" t="s">
        <v>76</v>
      </c>
      <c r="B81" s="2" t="s">
        <v>1256</v>
      </c>
      <c r="C81" s="2" t="s">
        <v>1286</v>
      </c>
      <c r="D81" s="2">
        <v>101000</v>
      </c>
      <c r="E81" s="10">
        <v>50</v>
      </c>
      <c r="F81" s="10">
        <v>1</v>
      </c>
      <c r="G81" s="19">
        <v>157000</v>
      </c>
      <c r="H81" s="32" t="s">
        <v>1377</v>
      </c>
    </row>
    <row r="82" spans="1:8">
      <c r="A82" s="91" t="s">
        <v>77</v>
      </c>
      <c r="B82" s="2" t="s">
        <v>1257</v>
      </c>
      <c r="C82" s="2" t="s">
        <v>1286</v>
      </c>
      <c r="D82" s="2">
        <v>120</v>
      </c>
      <c r="E82" s="11" t="s">
        <v>1312</v>
      </c>
      <c r="F82" s="11" t="s">
        <v>1305</v>
      </c>
      <c r="G82" s="19">
        <v>17290</v>
      </c>
      <c r="H82" s="32" t="s">
        <v>1377</v>
      </c>
    </row>
    <row r="83" spans="1:8">
      <c r="A83" s="91" t="s">
        <v>78</v>
      </c>
      <c r="B83" s="2" t="s">
        <v>1257</v>
      </c>
      <c r="C83" s="2" t="s">
        <v>1286</v>
      </c>
      <c r="D83" s="2">
        <v>200</v>
      </c>
      <c r="E83" s="11" t="s">
        <v>1312</v>
      </c>
      <c r="F83" s="11" t="s">
        <v>1305</v>
      </c>
      <c r="G83" s="19">
        <v>18335</v>
      </c>
      <c r="H83" s="32" t="s">
        <v>1377</v>
      </c>
    </row>
    <row r="84" spans="1:8">
      <c r="A84" s="91" t="s">
        <v>79</v>
      </c>
      <c r="B84" s="2" t="s">
        <v>1257</v>
      </c>
      <c r="C84" s="2" t="s">
        <v>1286</v>
      </c>
      <c r="D84" s="2">
        <v>300</v>
      </c>
      <c r="E84" s="11" t="s">
        <v>1312</v>
      </c>
      <c r="F84" s="11" t="s">
        <v>1305</v>
      </c>
      <c r="G84" s="19">
        <v>17290</v>
      </c>
      <c r="H84" s="32" t="s">
        <v>1377</v>
      </c>
    </row>
    <row r="85" spans="1:8">
      <c r="A85" s="91" t="s">
        <v>80</v>
      </c>
      <c r="B85" s="2" t="s">
        <v>1257</v>
      </c>
      <c r="C85" s="2" t="s">
        <v>1286</v>
      </c>
      <c r="D85" s="2">
        <v>400</v>
      </c>
      <c r="E85" s="11" t="s">
        <v>1312</v>
      </c>
      <c r="F85" s="11" t="s">
        <v>1305</v>
      </c>
      <c r="G85" s="19">
        <v>18335</v>
      </c>
      <c r="H85" s="32" t="s">
        <v>1377</v>
      </c>
    </row>
    <row r="86" spans="1:8">
      <c r="A86" s="91" t="s">
        <v>81</v>
      </c>
      <c r="B86" s="2" t="s">
        <v>1257</v>
      </c>
      <c r="C86" s="2" t="s">
        <v>1286</v>
      </c>
      <c r="D86" s="2">
        <v>600</v>
      </c>
      <c r="E86" s="11" t="s">
        <v>1310</v>
      </c>
      <c r="F86" s="11" t="s">
        <v>1305</v>
      </c>
      <c r="G86" s="19">
        <v>18620</v>
      </c>
      <c r="H86" s="32" t="s">
        <v>1377</v>
      </c>
    </row>
    <row r="87" spans="1:8">
      <c r="A87" s="91" t="s">
        <v>82</v>
      </c>
      <c r="B87" s="2" t="s">
        <v>1257</v>
      </c>
      <c r="C87" s="2" t="s">
        <v>1286</v>
      </c>
      <c r="D87" s="2">
        <v>600</v>
      </c>
      <c r="E87" s="10">
        <v>2</v>
      </c>
      <c r="F87" s="11" t="s">
        <v>1311</v>
      </c>
      <c r="G87" s="19">
        <v>15390</v>
      </c>
      <c r="H87" s="32" t="s">
        <v>1377</v>
      </c>
    </row>
    <row r="88" spans="1:8">
      <c r="A88" s="91" t="s">
        <v>83</v>
      </c>
      <c r="B88" s="2" t="s">
        <v>1257</v>
      </c>
      <c r="C88" s="2" t="s">
        <v>1286</v>
      </c>
      <c r="D88" s="2">
        <v>1200</v>
      </c>
      <c r="E88" s="10">
        <v>2</v>
      </c>
      <c r="F88" s="11" t="s">
        <v>1311</v>
      </c>
      <c r="G88" s="19">
        <v>15960</v>
      </c>
      <c r="H88" s="32" t="s">
        <v>1377</v>
      </c>
    </row>
    <row r="89" spans="1:8">
      <c r="A89" s="91" t="s">
        <v>84</v>
      </c>
      <c r="B89" s="2" t="s">
        <v>1257</v>
      </c>
      <c r="C89" s="2" t="s">
        <v>1286</v>
      </c>
      <c r="D89" s="2">
        <v>2000</v>
      </c>
      <c r="E89" s="10">
        <v>2</v>
      </c>
      <c r="F89" s="11" t="s">
        <v>1311</v>
      </c>
      <c r="G89" s="19">
        <v>17290</v>
      </c>
      <c r="H89" s="32" t="s">
        <v>1377</v>
      </c>
    </row>
    <row r="90" spans="1:8">
      <c r="A90" s="91" t="s">
        <v>85</v>
      </c>
      <c r="B90" s="2" t="s">
        <v>1257</v>
      </c>
      <c r="C90" s="2" t="s">
        <v>1286</v>
      </c>
      <c r="D90" s="2">
        <v>3000</v>
      </c>
      <c r="E90" s="10">
        <v>2</v>
      </c>
      <c r="F90" s="11" t="s">
        <v>1311</v>
      </c>
      <c r="G90" s="19">
        <v>18335</v>
      </c>
      <c r="H90" s="32" t="s">
        <v>1377</v>
      </c>
    </row>
    <row r="91" spans="1:8">
      <c r="A91" s="91" t="s">
        <v>86</v>
      </c>
      <c r="B91" s="2" t="s">
        <v>1257</v>
      </c>
      <c r="C91" s="2" t="s">
        <v>1286</v>
      </c>
      <c r="D91" s="2">
        <v>4000</v>
      </c>
      <c r="E91" s="10">
        <v>2</v>
      </c>
      <c r="F91" s="11" t="s">
        <v>1311</v>
      </c>
      <c r="G91" s="19">
        <v>18620</v>
      </c>
      <c r="H91" s="32" t="s">
        <v>1377</v>
      </c>
    </row>
    <row r="92" spans="1:8">
      <c r="A92" s="91" t="s">
        <v>87</v>
      </c>
      <c r="B92" s="2" t="s">
        <v>1257</v>
      </c>
      <c r="C92" s="2" t="s">
        <v>1286</v>
      </c>
      <c r="D92" s="2">
        <v>6000</v>
      </c>
      <c r="E92" s="10">
        <v>5</v>
      </c>
      <c r="F92" s="11" t="s">
        <v>1311</v>
      </c>
      <c r="G92" s="19">
        <v>19190</v>
      </c>
      <c r="H92" s="32" t="s">
        <v>1377</v>
      </c>
    </row>
    <row r="93" spans="1:8">
      <c r="A93" s="91" t="s">
        <v>88</v>
      </c>
      <c r="B93" s="2" t="s">
        <v>1257</v>
      </c>
      <c r="C93" s="2" t="s">
        <v>1286</v>
      </c>
      <c r="D93" s="2">
        <v>6000</v>
      </c>
      <c r="E93" s="10">
        <v>20</v>
      </c>
      <c r="F93" s="10">
        <v>1</v>
      </c>
      <c r="G93" s="19">
        <v>15390</v>
      </c>
      <c r="H93" s="32" t="s">
        <v>1377</v>
      </c>
    </row>
    <row r="94" spans="1:8">
      <c r="A94" s="91" t="s">
        <v>89</v>
      </c>
      <c r="B94" s="2" t="s">
        <v>1257</v>
      </c>
      <c r="C94" s="2" t="s">
        <v>1286</v>
      </c>
      <c r="D94" s="2">
        <v>12000</v>
      </c>
      <c r="E94" s="10">
        <v>20</v>
      </c>
      <c r="F94" s="10">
        <v>1</v>
      </c>
      <c r="G94" s="19">
        <v>17955</v>
      </c>
      <c r="H94" s="32" t="s">
        <v>1377</v>
      </c>
    </row>
    <row r="95" spans="1:8">
      <c r="A95" s="91" t="s">
        <v>90</v>
      </c>
      <c r="B95" s="2" t="s">
        <v>1257</v>
      </c>
      <c r="C95" s="2" t="s">
        <v>1286</v>
      </c>
      <c r="D95" s="2">
        <v>150</v>
      </c>
      <c r="E95" s="11" t="s">
        <v>1312</v>
      </c>
      <c r="F95" s="11" t="s">
        <v>1305</v>
      </c>
      <c r="G95" s="19">
        <v>14725</v>
      </c>
      <c r="H95" s="32" t="s">
        <v>1377</v>
      </c>
    </row>
    <row r="96" spans="1:8">
      <c r="A96" s="91" t="s">
        <v>91</v>
      </c>
      <c r="B96" s="2" t="s">
        <v>1257</v>
      </c>
      <c r="C96" s="2" t="s">
        <v>1286</v>
      </c>
      <c r="D96" s="2">
        <v>1500</v>
      </c>
      <c r="E96" s="10">
        <v>2</v>
      </c>
      <c r="F96" s="11" t="s">
        <v>1311</v>
      </c>
      <c r="G96" s="19">
        <v>14725</v>
      </c>
      <c r="H96" s="32" t="s">
        <v>1377</v>
      </c>
    </row>
    <row r="97" spans="1:8">
      <c r="A97" s="91" t="s">
        <v>92</v>
      </c>
      <c r="B97" s="2" t="s">
        <v>1257</v>
      </c>
      <c r="C97" s="2" t="s">
        <v>1286</v>
      </c>
      <c r="D97" s="2">
        <v>12000</v>
      </c>
      <c r="E97" s="10">
        <v>20</v>
      </c>
      <c r="F97" s="10">
        <v>1</v>
      </c>
      <c r="G97" s="19">
        <v>14725</v>
      </c>
      <c r="H97" s="32" t="s">
        <v>1377</v>
      </c>
    </row>
    <row r="98" spans="1:8">
      <c r="A98" s="91" t="s">
        <v>93</v>
      </c>
      <c r="B98" s="2" t="s">
        <v>1257</v>
      </c>
      <c r="C98" s="2" t="s">
        <v>1286</v>
      </c>
      <c r="D98" s="2">
        <v>4000</v>
      </c>
      <c r="E98" s="10">
        <v>5</v>
      </c>
      <c r="F98" s="11" t="s">
        <v>1311</v>
      </c>
      <c r="G98" s="19">
        <v>16758</v>
      </c>
      <c r="H98" s="32" t="s">
        <v>1377</v>
      </c>
    </row>
    <row r="99" spans="1:8">
      <c r="A99" s="91" t="s">
        <v>94</v>
      </c>
      <c r="B99" s="2" t="s">
        <v>1257</v>
      </c>
      <c r="C99" s="2" t="s">
        <v>1286</v>
      </c>
      <c r="D99" s="2">
        <v>6000</v>
      </c>
      <c r="E99" s="10">
        <v>5</v>
      </c>
      <c r="F99" s="11" t="s">
        <v>1311</v>
      </c>
      <c r="G99" s="19">
        <v>17271</v>
      </c>
      <c r="H99" s="32" t="s">
        <v>1377</v>
      </c>
    </row>
    <row r="100" spans="1:8">
      <c r="A100" s="91" t="s">
        <v>95</v>
      </c>
      <c r="B100" s="2" t="s">
        <v>1257</v>
      </c>
      <c r="C100" s="2" t="s">
        <v>1286</v>
      </c>
      <c r="D100" s="2">
        <v>1000</v>
      </c>
      <c r="E100" s="10">
        <v>10</v>
      </c>
      <c r="F100" s="11" t="s">
        <v>1310</v>
      </c>
      <c r="G100" s="19">
        <v>2300</v>
      </c>
      <c r="H100" s="32" t="s">
        <v>1377</v>
      </c>
    </row>
    <row r="101" spans="1:8">
      <c r="A101" s="91" t="s">
        <v>96</v>
      </c>
      <c r="B101" s="2" t="s">
        <v>1257</v>
      </c>
      <c r="C101" s="2" t="s">
        <v>1286</v>
      </c>
      <c r="D101" s="2">
        <v>2000</v>
      </c>
      <c r="E101" s="10">
        <v>20</v>
      </c>
      <c r="F101" s="10">
        <v>1</v>
      </c>
      <c r="G101" s="19">
        <v>2300</v>
      </c>
      <c r="H101" s="32" t="s">
        <v>1377</v>
      </c>
    </row>
    <row r="102" spans="1:8">
      <c r="A102" s="91" t="s">
        <v>97</v>
      </c>
      <c r="B102" s="2" t="s">
        <v>1257</v>
      </c>
      <c r="C102" s="2" t="s">
        <v>1286</v>
      </c>
      <c r="D102" s="2">
        <v>5000</v>
      </c>
      <c r="E102" s="10">
        <v>40</v>
      </c>
      <c r="F102" s="10">
        <v>2</v>
      </c>
      <c r="G102" s="19">
        <v>2300</v>
      </c>
      <c r="H102" s="32" t="s">
        <v>1377</v>
      </c>
    </row>
    <row r="103" spans="1:8">
      <c r="A103" s="91" t="s">
        <v>98</v>
      </c>
      <c r="B103" s="2" t="s">
        <v>1257</v>
      </c>
      <c r="C103" s="2" t="s">
        <v>1286</v>
      </c>
      <c r="D103" s="2">
        <v>5000</v>
      </c>
      <c r="E103" s="10">
        <v>20</v>
      </c>
      <c r="F103" s="10" t="s">
        <v>1313</v>
      </c>
      <c r="G103" s="19">
        <v>3100</v>
      </c>
      <c r="H103" s="32" t="s">
        <v>1377</v>
      </c>
    </row>
    <row r="104" spans="1:8">
      <c r="A104" s="91" t="s">
        <v>99</v>
      </c>
      <c r="B104" s="2" t="s">
        <v>1257</v>
      </c>
      <c r="C104" s="2" t="s">
        <v>1286</v>
      </c>
      <c r="D104" s="2">
        <v>12000</v>
      </c>
      <c r="E104" s="10">
        <v>100</v>
      </c>
      <c r="F104" s="10">
        <v>5</v>
      </c>
      <c r="G104" s="19">
        <v>2300</v>
      </c>
      <c r="H104" s="32" t="s">
        <v>1377</v>
      </c>
    </row>
    <row r="105" spans="1:8">
      <c r="A105" s="91" t="s">
        <v>100</v>
      </c>
      <c r="B105" s="2" t="s">
        <v>1257</v>
      </c>
      <c r="C105" s="2" t="s">
        <v>1286</v>
      </c>
      <c r="D105" s="2">
        <v>20000</v>
      </c>
      <c r="E105" s="10">
        <v>200</v>
      </c>
      <c r="F105" s="10" t="s">
        <v>1314</v>
      </c>
      <c r="G105" s="19">
        <v>4400</v>
      </c>
      <c r="H105" s="32" t="s">
        <v>1377</v>
      </c>
    </row>
    <row r="106" spans="1:8">
      <c r="A106" s="91" t="s">
        <v>101</v>
      </c>
      <c r="B106" s="2" t="s">
        <v>1257</v>
      </c>
      <c r="C106" s="2" t="s">
        <v>1286</v>
      </c>
      <c r="D106" s="2">
        <v>30000</v>
      </c>
      <c r="E106" s="10">
        <v>400</v>
      </c>
      <c r="F106" s="10" t="s">
        <v>1315</v>
      </c>
      <c r="G106" s="19">
        <v>4800</v>
      </c>
      <c r="H106" s="32" t="s">
        <v>1377</v>
      </c>
    </row>
    <row r="107" spans="1:8">
      <c r="A107" s="91" t="s">
        <v>102</v>
      </c>
      <c r="B107" s="2" t="s">
        <v>1257</v>
      </c>
      <c r="C107" s="2" t="s">
        <v>1286</v>
      </c>
      <c r="D107" s="2">
        <v>100</v>
      </c>
      <c r="E107" s="11" t="s">
        <v>1312</v>
      </c>
      <c r="F107" s="11" t="s">
        <v>1305</v>
      </c>
      <c r="G107" s="19">
        <v>8450</v>
      </c>
      <c r="H107" s="32" t="s">
        <v>1377</v>
      </c>
    </row>
    <row r="108" spans="1:8">
      <c r="A108" s="91" t="s">
        <v>103</v>
      </c>
      <c r="B108" s="2" t="s">
        <v>1257</v>
      </c>
      <c r="C108" s="2" t="s">
        <v>1286</v>
      </c>
      <c r="D108" s="2">
        <v>200</v>
      </c>
      <c r="E108" s="10">
        <v>2</v>
      </c>
      <c r="F108" s="11" t="s">
        <v>1311</v>
      </c>
      <c r="G108" s="19">
        <v>3600</v>
      </c>
      <c r="H108" s="32" t="s">
        <v>1377</v>
      </c>
    </row>
    <row r="109" spans="1:8">
      <c r="A109" s="91" t="s">
        <v>104</v>
      </c>
      <c r="B109" s="2" t="s">
        <v>1257</v>
      </c>
      <c r="C109" s="2" t="s">
        <v>1286</v>
      </c>
      <c r="D109" s="2">
        <v>400</v>
      </c>
      <c r="E109" s="10">
        <v>2</v>
      </c>
      <c r="F109" s="11" t="s">
        <v>1311</v>
      </c>
      <c r="G109" s="19">
        <v>4300</v>
      </c>
      <c r="H109" s="32" t="s">
        <v>1377</v>
      </c>
    </row>
    <row r="110" spans="1:8">
      <c r="A110" s="91" t="s">
        <v>105</v>
      </c>
      <c r="B110" s="2" t="s">
        <v>1257</v>
      </c>
      <c r="C110" s="2" t="s">
        <v>1286</v>
      </c>
      <c r="D110" s="2">
        <v>2000</v>
      </c>
      <c r="E110" s="10">
        <v>20</v>
      </c>
      <c r="F110" s="10">
        <v>1</v>
      </c>
      <c r="G110" s="19">
        <v>3600</v>
      </c>
      <c r="H110" s="32" t="s">
        <v>1377</v>
      </c>
    </row>
    <row r="111" spans="1:8">
      <c r="A111" s="91" t="s">
        <v>106</v>
      </c>
      <c r="B111" s="2" t="s">
        <v>1257</v>
      </c>
      <c r="C111" s="2" t="s">
        <v>1286</v>
      </c>
      <c r="D111" s="2">
        <v>4000</v>
      </c>
      <c r="E111" s="10">
        <v>20</v>
      </c>
      <c r="F111" s="10">
        <v>1</v>
      </c>
      <c r="G111" s="19">
        <v>4300</v>
      </c>
      <c r="H111" s="32" t="s">
        <v>1377</v>
      </c>
    </row>
    <row r="112" spans="1:8">
      <c r="A112" s="91" t="s">
        <v>107</v>
      </c>
      <c r="B112" s="2" t="s">
        <v>1257</v>
      </c>
      <c r="C112" s="2" t="s">
        <v>1286</v>
      </c>
      <c r="D112" s="2">
        <v>200</v>
      </c>
      <c r="E112" s="10">
        <v>2</v>
      </c>
      <c r="F112" s="11" t="s">
        <v>1311</v>
      </c>
      <c r="G112" s="19">
        <v>2700</v>
      </c>
      <c r="H112" s="32" t="s">
        <v>1377</v>
      </c>
    </row>
    <row r="113" spans="1:8">
      <c r="A113" s="91" t="s">
        <v>108</v>
      </c>
      <c r="B113" s="2" t="s">
        <v>1257</v>
      </c>
      <c r="C113" s="2" t="s">
        <v>1286</v>
      </c>
      <c r="D113" s="2">
        <v>2000</v>
      </c>
      <c r="E113" s="10">
        <v>20</v>
      </c>
      <c r="F113" s="10">
        <v>1</v>
      </c>
      <c r="G113" s="19">
        <v>2300</v>
      </c>
      <c r="H113" s="32" t="s">
        <v>1377</v>
      </c>
    </row>
    <row r="114" spans="1:8">
      <c r="A114" s="91" t="s">
        <v>109</v>
      </c>
      <c r="B114" s="2" t="s">
        <v>1258</v>
      </c>
      <c r="C114" s="2" t="s">
        <v>1286</v>
      </c>
      <c r="D114" s="2">
        <v>150</v>
      </c>
      <c r="E114" s="10">
        <v>2</v>
      </c>
      <c r="F114" s="11" t="s">
        <v>1311</v>
      </c>
      <c r="G114" s="19">
        <v>1930</v>
      </c>
      <c r="H114" s="32" t="s">
        <v>1377</v>
      </c>
    </row>
    <row r="115" spans="1:8">
      <c r="A115" s="91" t="s">
        <v>110</v>
      </c>
      <c r="B115" s="2" t="s">
        <v>1257</v>
      </c>
      <c r="C115" s="2" t="s">
        <v>1286</v>
      </c>
      <c r="D115" s="2">
        <v>300</v>
      </c>
      <c r="E115" s="10">
        <v>2</v>
      </c>
      <c r="F115" s="11" t="s">
        <v>1311</v>
      </c>
      <c r="G115" s="19">
        <v>7400</v>
      </c>
      <c r="H115" s="32" t="s">
        <v>1377</v>
      </c>
    </row>
    <row r="116" spans="1:8">
      <c r="A116" s="91" t="s">
        <v>111</v>
      </c>
      <c r="B116" s="2" t="s">
        <v>1257</v>
      </c>
      <c r="C116" s="2" t="s">
        <v>1286</v>
      </c>
      <c r="D116" s="2">
        <v>1000</v>
      </c>
      <c r="E116" s="10">
        <v>10</v>
      </c>
      <c r="F116" s="11" t="s">
        <v>1310</v>
      </c>
      <c r="G116" s="19">
        <v>7400</v>
      </c>
      <c r="H116" s="32" t="s">
        <v>1377</v>
      </c>
    </row>
    <row r="117" spans="1:8">
      <c r="A117" s="91" t="s">
        <v>112</v>
      </c>
      <c r="B117" s="2" t="s">
        <v>1257</v>
      </c>
      <c r="C117" s="2" t="s">
        <v>1286</v>
      </c>
      <c r="D117" s="2">
        <v>3000</v>
      </c>
      <c r="E117" s="10">
        <v>20</v>
      </c>
      <c r="F117" s="10">
        <v>1</v>
      </c>
      <c r="G117" s="19">
        <v>7400</v>
      </c>
      <c r="H117" s="32" t="s">
        <v>1377</v>
      </c>
    </row>
    <row r="118" spans="1:8">
      <c r="A118" s="91" t="s">
        <v>113</v>
      </c>
      <c r="B118" s="2" t="s">
        <v>1257</v>
      </c>
      <c r="C118" s="2" t="s">
        <v>1286</v>
      </c>
      <c r="D118" s="2">
        <v>3000</v>
      </c>
      <c r="E118" s="10">
        <v>20</v>
      </c>
      <c r="F118" s="10">
        <v>1</v>
      </c>
      <c r="G118" s="19">
        <v>7400</v>
      </c>
      <c r="H118" s="32" t="s">
        <v>1377</v>
      </c>
    </row>
    <row r="119" spans="1:8">
      <c r="A119" s="91" t="s">
        <v>114</v>
      </c>
      <c r="B119" s="2" t="s">
        <v>1257</v>
      </c>
      <c r="C119" s="2" t="s">
        <v>1286</v>
      </c>
      <c r="D119" s="2">
        <v>1000</v>
      </c>
      <c r="E119" s="10">
        <v>10</v>
      </c>
      <c r="F119" s="11" t="s">
        <v>1310</v>
      </c>
      <c r="G119" s="19">
        <v>6200</v>
      </c>
      <c r="H119" s="32" t="s">
        <v>1377</v>
      </c>
    </row>
    <row r="120" spans="1:8">
      <c r="A120" s="91" t="s">
        <v>115</v>
      </c>
      <c r="B120" s="2" t="s">
        <v>1257</v>
      </c>
      <c r="C120" s="2" t="s">
        <v>1286</v>
      </c>
      <c r="D120" s="2">
        <v>2000</v>
      </c>
      <c r="E120" s="10">
        <v>20</v>
      </c>
      <c r="F120" s="10">
        <v>1</v>
      </c>
      <c r="G120" s="19">
        <v>6200</v>
      </c>
      <c r="H120" s="32" t="s">
        <v>1377</v>
      </c>
    </row>
    <row r="121" spans="1:8">
      <c r="A121" s="91" t="s">
        <v>116</v>
      </c>
      <c r="B121" s="2" t="s">
        <v>1257</v>
      </c>
      <c r="C121" s="2" t="s">
        <v>1286</v>
      </c>
      <c r="D121" s="2">
        <v>5000</v>
      </c>
      <c r="E121" s="10">
        <v>40</v>
      </c>
      <c r="F121" s="10">
        <v>2</v>
      </c>
      <c r="G121" s="19">
        <v>6200</v>
      </c>
      <c r="H121" s="32" t="s">
        <v>1377</v>
      </c>
    </row>
    <row r="122" spans="1:8">
      <c r="A122" s="91" t="s">
        <v>117</v>
      </c>
      <c r="B122" s="2" t="s">
        <v>1257</v>
      </c>
      <c r="C122" s="2" t="s">
        <v>1286</v>
      </c>
      <c r="D122" s="2">
        <v>5000</v>
      </c>
      <c r="E122" s="10">
        <v>20</v>
      </c>
      <c r="F122" s="10">
        <v>1</v>
      </c>
      <c r="G122" s="19">
        <v>6400</v>
      </c>
      <c r="H122" s="32" t="s">
        <v>1377</v>
      </c>
    </row>
    <row r="123" spans="1:8">
      <c r="A123" s="91" t="s">
        <v>118</v>
      </c>
      <c r="B123" s="2" t="s">
        <v>1257</v>
      </c>
      <c r="C123" s="2" t="s">
        <v>1286</v>
      </c>
      <c r="D123" s="2">
        <v>10000</v>
      </c>
      <c r="E123" s="10">
        <v>100</v>
      </c>
      <c r="F123" s="10">
        <v>5</v>
      </c>
      <c r="G123" s="19">
        <v>6200</v>
      </c>
      <c r="H123" s="32" t="s">
        <v>1377</v>
      </c>
    </row>
    <row r="124" spans="1:8">
      <c r="A124" s="91" t="s">
        <v>119</v>
      </c>
      <c r="B124" s="2" t="s">
        <v>1257</v>
      </c>
      <c r="C124" s="2" t="s">
        <v>1286</v>
      </c>
      <c r="D124" s="2">
        <v>20000</v>
      </c>
      <c r="E124" s="10">
        <v>200</v>
      </c>
      <c r="F124" s="10">
        <v>10</v>
      </c>
      <c r="G124" s="19">
        <v>6200</v>
      </c>
      <c r="H124" s="32" t="s">
        <v>1377</v>
      </c>
    </row>
    <row r="125" spans="1:8">
      <c r="A125" s="91" t="s">
        <v>120</v>
      </c>
      <c r="B125" s="2" t="s">
        <v>1257</v>
      </c>
      <c r="C125" s="2" t="s">
        <v>1286</v>
      </c>
      <c r="D125" s="2">
        <v>30000</v>
      </c>
      <c r="E125" s="10">
        <v>400</v>
      </c>
      <c r="F125" s="10">
        <v>20</v>
      </c>
      <c r="G125" s="19">
        <v>6400</v>
      </c>
      <c r="H125" s="32" t="s">
        <v>1377</v>
      </c>
    </row>
    <row r="126" spans="1:8">
      <c r="A126" s="91" t="s">
        <v>121</v>
      </c>
      <c r="B126" s="2" t="s">
        <v>1257</v>
      </c>
      <c r="C126" s="2" t="s">
        <v>1286</v>
      </c>
      <c r="D126" s="2">
        <v>1000</v>
      </c>
      <c r="E126" s="10">
        <v>10</v>
      </c>
      <c r="F126" s="11" t="s">
        <v>1310</v>
      </c>
      <c r="G126" s="19">
        <v>8600</v>
      </c>
      <c r="H126" s="32" t="s">
        <v>1377</v>
      </c>
    </row>
    <row r="127" spans="1:8">
      <c r="A127" s="91" t="s">
        <v>122</v>
      </c>
      <c r="B127" s="2" t="s">
        <v>1257</v>
      </c>
      <c r="C127" s="2" t="s">
        <v>1286</v>
      </c>
      <c r="D127" s="2">
        <v>2000</v>
      </c>
      <c r="E127" s="10">
        <v>20</v>
      </c>
      <c r="F127" s="10">
        <v>1</v>
      </c>
      <c r="G127" s="19">
        <v>8600</v>
      </c>
      <c r="H127" s="32" t="s">
        <v>1377</v>
      </c>
    </row>
    <row r="128" spans="1:8">
      <c r="A128" s="91" t="s">
        <v>123</v>
      </c>
      <c r="B128" s="2" t="s">
        <v>1257</v>
      </c>
      <c r="C128" s="2" t="s">
        <v>1286</v>
      </c>
      <c r="D128" s="2">
        <v>5000</v>
      </c>
      <c r="E128" s="10">
        <v>40</v>
      </c>
      <c r="F128" s="10">
        <v>2</v>
      </c>
      <c r="G128" s="19">
        <v>8600</v>
      </c>
      <c r="H128" s="32" t="s">
        <v>1377</v>
      </c>
    </row>
    <row r="129" spans="1:8">
      <c r="A129" s="91" t="s">
        <v>124</v>
      </c>
      <c r="B129" s="2" t="s">
        <v>1257</v>
      </c>
      <c r="C129" s="2" t="s">
        <v>1286</v>
      </c>
      <c r="D129" s="2">
        <v>5000</v>
      </c>
      <c r="E129" s="10">
        <v>20</v>
      </c>
      <c r="F129" s="10">
        <v>1</v>
      </c>
      <c r="G129" s="19">
        <v>8800</v>
      </c>
      <c r="H129" s="32" t="s">
        <v>1377</v>
      </c>
    </row>
    <row r="130" spans="1:8">
      <c r="A130" s="91" t="s">
        <v>125</v>
      </c>
      <c r="B130" s="2" t="s">
        <v>1257</v>
      </c>
      <c r="C130" s="2" t="s">
        <v>1286</v>
      </c>
      <c r="D130" s="2">
        <v>10000</v>
      </c>
      <c r="E130" s="10">
        <v>100</v>
      </c>
      <c r="F130" s="10">
        <v>5</v>
      </c>
      <c r="G130" s="19">
        <v>8600</v>
      </c>
      <c r="H130" s="32" t="s">
        <v>1377</v>
      </c>
    </row>
    <row r="131" spans="1:8">
      <c r="A131" s="91" t="s">
        <v>126</v>
      </c>
      <c r="B131" s="2" t="s">
        <v>1257</v>
      </c>
      <c r="C131" s="2" t="s">
        <v>1286</v>
      </c>
      <c r="D131" s="2">
        <v>20000</v>
      </c>
      <c r="E131" s="10">
        <v>200</v>
      </c>
      <c r="F131" s="10">
        <v>10</v>
      </c>
      <c r="G131" s="19">
        <v>8600</v>
      </c>
      <c r="H131" s="32" t="s">
        <v>1377</v>
      </c>
    </row>
    <row r="132" spans="1:8">
      <c r="A132" s="91" t="s">
        <v>127</v>
      </c>
      <c r="B132" s="2" t="s">
        <v>1257</v>
      </c>
      <c r="C132" s="2" t="s">
        <v>1286</v>
      </c>
      <c r="D132" s="2">
        <v>1000</v>
      </c>
      <c r="E132" s="10">
        <v>10</v>
      </c>
      <c r="F132" s="11" t="s">
        <v>1310</v>
      </c>
      <c r="G132" s="19">
        <v>7100</v>
      </c>
      <c r="H132" s="32" t="s">
        <v>1377</v>
      </c>
    </row>
    <row r="133" spans="1:8">
      <c r="A133" s="91" t="s">
        <v>128</v>
      </c>
      <c r="B133" s="2" t="s">
        <v>1257</v>
      </c>
      <c r="C133" s="2" t="s">
        <v>1286</v>
      </c>
      <c r="D133" s="2">
        <v>2000</v>
      </c>
      <c r="E133" s="10">
        <v>20</v>
      </c>
      <c r="F133" s="10">
        <v>1</v>
      </c>
      <c r="G133" s="19">
        <v>7100</v>
      </c>
      <c r="H133" s="32" t="s">
        <v>1377</v>
      </c>
    </row>
    <row r="134" spans="1:8">
      <c r="A134" s="91" t="s">
        <v>129</v>
      </c>
      <c r="B134" s="2" t="s">
        <v>1257</v>
      </c>
      <c r="C134" s="2" t="s">
        <v>1286</v>
      </c>
      <c r="D134" s="2">
        <v>5000</v>
      </c>
      <c r="E134" s="10">
        <v>40</v>
      </c>
      <c r="F134" s="10">
        <v>2</v>
      </c>
      <c r="G134" s="19">
        <v>7100</v>
      </c>
      <c r="H134" s="32" t="s">
        <v>1377</v>
      </c>
    </row>
    <row r="135" spans="1:8">
      <c r="A135" s="91" t="s">
        <v>130</v>
      </c>
      <c r="B135" s="2" t="s">
        <v>1257</v>
      </c>
      <c r="C135" s="2" t="s">
        <v>1286</v>
      </c>
      <c r="D135" s="2">
        <v>10000</v>
      </c>
      <c r="E135" s="10">
        <v>100</v>
      </c>
      <c r="F135" s="10">
        <v>5</v>
      </c>
      <c r="G135" s="19">
        <v>7100</v>
      </c>
      <c r="H135" s="32" t="s">
        <v>1377</v>
      </c>
    </row>
    <row r="136" spans="1:8">
      <c r="A136" s="91" t="s">
        <v>131</v>
      </c>
      <c r="B136" s="2" t="s">
        <v>1257</v>
      </c>
      <c r="C136" s="2" t="s">
        <v>1286</v>
      </c>
      <c r="D136" s="2">
        <v>20000</v>
      </c>
      <c r="E136" s="10">
        <v>200</v>
      </c>
      <c r="F136" s="10">
        <v>10</v>
      </c>
      <c r="G136" s="19">
        <v>7100</v>
      </c>
      <c r="H136" s="32" t="s">
        <v>1377</v>
      </c>
    </row>
    <row r="137" spans="1:8">
      <c r="A137" s="91" t="s">
        <v>132</v>
      </c>
      <c r="B137" s="2" t="s">
        <v>1257</v>
      </c>
      <c r="C137" s="2" t="s">
        <v>1286</v>
      </c>
      <c r="D137" s="2">
        <v>30000</v>
      </c>
      <c r="E137" s="10">
        <v>400</v>
      </c>
      <c r="F137" s="10">
        <v>20</v>
      </c>
      <c r="G137" s="19">
        <v>7800</v>
      </c>
      <c r="H137" s="32" t="s">
        <v>1377</v>
      </c>
    </row>
    <row r="138" spans="1:8">
      <c r="A138" s="91" t="s">
        <v>133</v>
      </c>
      <c r="B138" s="2" t="s">
        <v>1259</v>
      </c>
      <c r="C138" s="2" t="s">
        <v>1286</v>
      </c>
      <c r="D138" s="2">
        <v>500</v>
      </c>
      <c r="E138" s="10">
        <v>1</v>
      </c>
      <c r="F138" s="11" t="s">
        <v>1316</v>
      </c>
      <c r="G138" s="19">
        <v>37400</v>
      </c>
      <c r="H138" s="32" t="s">
        <v>1377</v>
      </c>
    </row>
    <row r="139" spans="1:8">
      <c r="A139" s="91" t="s">
        <v>134</v>
      </c>
      <c r="B139" s="2" t="s">
        <v>1259</v>
      </c>
      <c r="C139" s="2" t="s">
        <v>1286</v>
      </c>
      <c r="D139" s="2">
        <v>1000</v>
      </c>
      <c r="E139" s="10">
        <v>2</v>
      </c>
      <c r="F139" s="11" t="s">
        <v>1311</v>
      </c>
      <c r="G139" s="19">
        <v>37400</v>
      </c>
      <c r="H139" s="32" t="s">
        <v>1377</v>
      </c>
    </row>
    <row r="140" spans="1:8">
      <c r="A140" s="91" t="s">
        <v>135</v>
      </c>
      <c r="B140" s="2" t="s">
        <v>1259</v>
      </c>
      <c r="C140" s="2" t="s">
        <v>1286</v>
      </c>
      <c r="D140" s="2">
        <v>2000</v>
      </c>
      <c r="E140" s="10">
        <v>4</v>
      </c>
      <c r="F140" s="11" t="s">
        <v>1312</v>
      </c>
      <c r="G140" s="19">
        <v>37400</v>
      </c>
      <c r="H140" s="32" t="s">
        <v>1377</v>
      </c>
    </row>
    <row r="141" spans="1:8">
      <c r="A141" s="91" t="s">
        <v>136</v>
      </c>
      <c r="B141" s="2" t="s">
        <v>1259</v>
      </c>
      <c r="C141" s="2" t="s">
        <v>1286</v>
      </c>
      <c r="D141" s="2">
        <v>5000</v>
      </c>
      <c r="E141" s="10">
        <v>10</v>
      </c>
      <c r="F141" s="11" t="s">
        <v>1310</v>
      </c>
      <c r="G141" s="19">
        <v>37400</v>
      </c>
      <c r="H141" s="32" t="s">
        <v>1377</v>
      </c>
    </row>
    <row r="142" spans="1:8">
      <c r="A142" s="91" t="s">
        <v>137</v>
      </c>
      <c r="B142" s="2" t="s">
        <v>1259</v>
      </c>
      <c r="C142" s="2" t="s">
        <v>1286</v>
      </c>
      <c r="D142" s="2">
        <v>10000</v>
      </c>
      <c r="E142" s="10">
        <v>20</v>
      </c>
      <c r="F142" s="10">
        <v>1</v>
      </c>
      <c r="G142" s="19">
        <v>37400</v>
      </c>
      <c r="H142" s="32" t="s">
        <v>1377</v>
      </c>
    </row>
    <row r="143" spans="1:8">
      <c r="A143" s="91" t="s">
        <v>138</v>
      </c>
      <c r="B143" s="2" t="s">
        <v>1259</v>
      </c>
      <c r="C143" s="2" t="s">
        <v>1286</v>
      </c>
      <c r="D143" s="2">
        <v>20000</v>
      </c>
      <c r="E143" s="10">
        <v>40</v>
      </c>
      <c r="F143" s="10">
        <v>2</v>
      </c>
      <c r="G143" s="19">
        <v>37400</v>
      </c>
      <c r="H143" s="32" t="s">
        <v>1377</v>
      </c>
    </row>
    <row r="144" spans="1:8">
      <c r="A144" s="91" t="s">
        <v>139</v>
      </c>
      <c r="B144" s="2" t="s">
        <v>1259</v>
      </c>
      <c r="C144" s="2" t="s">
        <v>1286</v>
      </c>
      <c r="D144" s="2">
        <v>50000</v>
      </c>
      <c r="E144" s="10">
        <v>100</v>
      </c>
      <c r="F144" s="10">
        <v>5</v>
      </c>
      <c r="G144" s="19">
        <v>37400</v>
      </c>
      <c r="H144" s="32" t="s">
        <v>1377</v>
      </c>
    </row>
    <row r="145" spans="1:8">
      <c r="A145" s="91" t="s">
        <v>140</v>
      </c>
      <c r="B145" s="2" t="s">
        <v>1259</v>
      </c>
      <c r="C145" s="2" t="s">
        <v>1286</v>
      </c>
      <c r="D145" s="2">
        <v>500</v>
      </c>
      <c r="E145" s="11" t="s">
        <v>1311</v>
      </c>
      <c r="F145" s="11" t="s">
        <v>1309</v>
      </c>
      <c r="G145" s="19">
        <v>49900</v>
      </c>
      <c r="H145" s="32" t="s">
        <v>1377</v>
      </c>
    </row>
    <row r="146" spans="1:8">
      <c r="A146" s="91" t="s">
        <v>141</v>
      </c>
      <c r="B146" s="2" t="s">
        <v>1259</v>
      </c>
      <c r="C146" s="2" t="s">
        <v>1286</v>
      </c>
      <c r="D146" s="2">
        <v>5000</v>
      </c>
      <c r="E146" s="10">
        <v>1</v>
      </c>
      <c r="F146" s="11" t="s">
        <v>1312</v>
      </c>
      <c r="G146" s="19">
        <v>49900</v>
      </c>
      <c r="H146" s="32" t="s">
        <v>1377</v>
      </c>
    </row>
    <row r="147" spans="1:8">
      <c r="A147" s="91" t="s">
        <v>142</v>
      </c>
      <c r="B147" s="2" t="s">
        <v>1259</v>
      </c>
      <c r="C147" s="2" t="s">
        <v>1286</v>
      </c>
      <c r="D147" s="2">
        <v>3000</v>
      </c>
      <c r="E147" s="10">
        <v>10</v>
      </c>
      <c r="F147" s="11" t="s">
        <v>1310</v>
      </c>
      <c r="G147" s="19">
        <v>15800</v>
      </c>
      <c r="H147" s="32" t="s">
        <v>1377</v>
      </c>
    </row>
    <row r="148" spans="1:8">
      <c r="A148" s="91" t="s">
        <v>143</v>
      </c>
      <c r="B148" s="2" t="s">
        <v>1259</v>
      </c>
      <c r="C148" s="2" t="s">
        <v>1286</v>
      </c>
      <c r="D148" s="2">
        <v>6000</v>
      </c>
      <c r="E148" s="10">
        <v>20</v>
      </c>
      <c r="F148" s="10">
        <v>1</v>
      </c>
      <c r="G148" s="19">
        <v>15800</v>
      </c>
      <c r="H148" s="32" t="s">
        <v>1377</v>
      </c>
    </row>
    <row r="149" spans="1:8">
      <c r="A149" s="91" t="s">
        <v>144</v>
      </c>
      <c r="B149" s="2" t="s">
        <v>1259</v>
      </c>
      <c r="C149" s="2" t="s">
        <v>1286</v>
      </c>
      <c r="D149" s="2">
        <v>15000</v>
      </c>
      <c r="E149" s="10">
        <v>40</v>
      </c>
      <c r="F149" s="10">
        <v>2</v>
      </c>
      <c r="G149" s="19">
        <v>15800</v>
      </c>
      <c r="H149" s="32" t="s">
        <v>1377</v>
      </c>
    </row>
    <row r="150" spans="1:8">
      <c r="A150" s="91" t="s">
        <v>145</v>
      </c>
      <c r="B150" s="2" t="s">
        <v>1259</v>
      </c>
      <c r="C150" s="2" t="s">
        <v>1286</v>
      </c>
      <c r="D150" s="2">
        <v>30000</v>
      </c>
      <c r="E150" s="10">
        <v>100</v>
      </c>
      <c r="F150" s="10">
        <v>5</v>
      </c>
      <c r="G150" s="19">
        <v>15800</v>
      </c>
      <c r="H150" s="32" t="s">
        <v>1377</v>
      </c>
    </row>
    <row r="151" spans="1:8">
      <c r="A151" s="91" t="s">
        <v>146</v>
      </c>
      <c r="B151" s="2" t="s">
        <v>1260</v>
      </c>
      <c r="C151" s="2" t="s">
        <v>1286</v>
      </c>
      <c r="D151" s="2">
        <v>30000</v>
      </c>
      <c r="E151" s="10">
        <v>40</v>
      </c>
      <c r="F151" s="10">
        <v>2</v>
      </c>
      <c r="G151" s="19">
        <v>22300</v>
      </c>
      <c r="H151" s="32" t="s">
        <v>1377</v>
      </c>
    </row>
    <row r="152" spans="1:8">
      <c r="A152" s="91" t="s">
        <v>147</v>
      </c>
      <c r="B152" s="2" t="s">
        <v>1260</v>
      </c>
      <c r="C152" s="2" t="s">
        <v>1286</v>
      </c>
      <c r="D152" s="2">
        <v>60000</v>
      </c>
      <c r="E152" s="10">
        <v>100</v>
      </c>
      <c r="F152" s="10">
        <v>5</v>
      </c>
      <c r="G152" s="19">
        <v>22300</v>
      </c>
      <c r="H152" s="32" t="s">
        <v>1377</v>
      </c>
    </row>
    <row r="153" spans="1:8">
      <c r="A153" s="91" t="s">
        <v>148</v>
      </c>
      <c r="B153" s="2" t="s">
        <v>1260</v>
      </c>
      <c r="C153" s="2" t="s">
        <v>1286</v>
      </c>
      <c r="D153" s="2">
        <v>150000</v>
      </c>
      <c r="E153" s="10">
        <v>200</v>
      </c>
      <c r="F153" s="10">
        <v>10</v>
      </c>
      <c r="G153" s="19">
        <v>22300</v>
      </c>
      <c r="H153" s="32" t="s">
        <v>1377</v>
      </c>
    </row>
    <row r="154" spans="1:8">
      <c r="A154" s="91" t="s">
        <v>149</v>
      </c>
      <c r="B154" s="2" t="s">
        <v>1260</v>
      </c>
      <c r="C154" s="2" t="s">
        <v>1286</v>
      </c>
      <c r="D154" s="2">
        <v>30000</v>
      </c>
      <c r="E154" s="10">
        <v>40</v>
      </c>
      <c r="F154" s="10">
        <v>2</v>
      </c>
      <c r="G154" s="19">
        <v>20800</v>
      </c>
      <c r="H154" s="32" t="s">
        <v>1377</v>
      </c>
    </row>
    <row r="155" spans="1:8">
      <c r="A155" s="91" t="s">
        <v>150</v>
      </c>
      <c r="B155" s="2" t="s">
        <v>1260</v>
      </c>
      <c r="C155" s="2" t="s">
        <v>1286</v>
      </c>
      <c r="D155" s="2">
        <v>60000</v>
      </c>
      <c r="E155" s="10">
        <v>100</v>
      </c>
      <c r="F155" s="10">
        <v>5</v>
      </c>
      <c r="G155" s="19">
        <v>20800</v>
      </c>
      <c r="H155" s="32" t="s">
        <v>1377</v>
      </c>
    </row>
    <row r="156" spans="1:8">
      <c r="A156" s="91" t="s">
        <v>151</v>
      </c>
      <c r="B156" s="2" t="s">
        <v>1260</v>
      </c>
      <c r="C156" s="2" t="s">
        <v>1286</v>
      </c>
      <c r="D156" s="2">
        <v>150000</v>
      </c>
      <c r="E156" s="10">
        <v>200</v>
      </c>
      <c r="F156" s="10">
        <v>10</v>
      </c>
      <c r="G156" s="19">
        <v>20800</v>
      </c>
      <c r="H156" s="32" t="s">
        <v>1377</v>
      </c>
    </row>
    <row r="157" spans="1:8">
      <c r="A157" s="91" t="s">
        <v>152</v>
      </c>
      <c r="B157" s="2" t="s">
        <v>1260</v>
      </c>
      <c r="C157" s="2" t="s">
        <v>1286</v>
      </c>
      <c r="D157" s="2">
        <v>60000</v>
      </c>
      <c r="E157" s="10">
        <v>100</v>
      </c>
      <c r="F157" s="10">
        <v>5</v>
      </c>
      <c r="G157" s="19">
        <v>23700</v>
      </c>
      <c r="H157" s="32" t="s">
        <v>1377</v>
      </c>
    </row>
    <row r="158" spans="1:8">
      <c r="A158" s="91" t="s">
        <v>153</v>
      </c>
      <c r="B158" s="2" t="s">
        <v>1260</v>
      </c>
      <c r="C158" s="2" t="s">
        <v>1286</v>
      </c>
      <c r="D158" s="2">
        <v>150000</v>
      </c>
      <c r="E158" s="10">
        <v>200</v>
      </c>
      <c r="F158" s="10">
        <v>10</v>
      </c>
      <c r="G158" s="19">
        <v>23700</v>
      </c>
      <c r="H158" s="32" t="s">
        <v>1377</v>
      </c>
    </row>
    <row r="159" spans="1:8">
      <c r="A159" s="91" t="s">
        <v>154</v>
      </c>
      <c r="B159" s="2" t="s">
        <v>1260</v>
      </c>
      <c r="C159" s="2" t="s">
        <v>1286</v>
      </c>
      <c r="D159" s="2">
        <v>6000</v>
      </c>
      <c r="E159" s="10">
        <v>10</v>
      </c>
      <c r="F159" s="11" t="s">
        <v>1310</v>
      </c>
      <c r="G159" s="19">
        <v>36400</v>
      </c>
      <c r="H159" s="32" t="s">
        <v>1377</v>
      </c>
    </row>
    <row r="160" spans="1:8">
      <c r="A160" s="91" t="s">
        <v>155</v>
      </c>
      <c r="B160" s="2" t="s">
        <v>1260</v>
      </c>
      <c r="C160" s="2" t="s">
        <v>1286</v>
      </c>
      <c r="D160" s="2">
        <v>15000</v>
      </c>
      <c r="E160" s="10" t="s">
        <v>1315</v>
      </c>
      <c r="F160" s="10">
        <v>1</v>
      </c>
      <c r="G160" s="19">
        <v>36400</v>
      </c>
      <c r="H160" s="32" t="s">
        <v>1377</v>
      </c>
    </row>
    <row r="161" spans="1:8">
      <c r="A161" s="91" t="s">
        <v>156</v>
      </c>
      <c r="B161" s="2" t="s">
        <v>1260</v>
      </c>
      <c r="C161" s="2" t="s">
        <v>1286</v>
      </c>
      <c r="D161" s="2">
        <v>30000</v>
      </c>
      <c r="E161" s="10">
        <v>40</v>
      </c>
      <c r="F161" s="10">
        <v>2</v>
      </c>
      <c r="G161" s="19">
        <v>44900</v>
      </c>
      <c r="H161" s="32" t="s">
        <v>1377</v>
      </c>
    </row>
    <row r="162" spans="1:8">
      <c r="A162" s="91" t="s">
        <v>157</v>
      </c>
      <c r="B162" s="2" t="s">
        <v>1260</v>
      </c>
      <c r="C162" s="2" t="s">
        <v>1286</v>
      </c>
      <c r="D162" s="2">
        <v>15000</v>
      </c>
      <c r="E162" s="10">
        <v>20</v>
      </c>
      <c r="F162" s="10">
        <v>1</v>
      </c>
      <c r="G162" s="19">
        <v>24500</v>
      </c>
      <c r="H162" s="32" t="s">
        <v>1377</v>
      </c>
    </row>
    <row r="163" spans="1:8">
      <c r="A163" s="91" t="s">
        <v>158</v>
      </c>
      <c r="B163" s="2" t="s">
        <v>1260</v>
      </c>
      <c r="C163" s="2" t="s">
        <v>1286</v>
      </c>
      <c r="D163" s="2">
        <v>60000</v>
      </c>
      <c r="E163" s="10">
        <v>100</v>
      </c>
      <c r="F163" s="10">
        <v>5</v>
      </c>
      <c r="G163" s="19">
        <v>26700</v>
      </c>
      <c r="H163" s="32" t="s">
        <v>1377</v>
      </c>
    </row>
    <row r="164" spans="1:8">
      <c r="A164" s="91" t="s">
        <v>159</v>
      </c>
      <c r="B164" s="2" t="s">
        <v>1260</v>
      </c>
      <c r="C164" s="2" t="s">
        <v>1286</v>
      </c>
      <c r="D164" s="2">
        <v>220000</v>
      </c>
      <c r="E164" s="10">
        <v>400</v>
      </c>
      <c r="F164" s="10">
        <v>20</v>
      </c>
      <c r="G164" s="19">
        <v>29300</v>
      </c>
      <c r="H164" s="32" t="s">
        <v>1377</v>
      </c>
    </row>
    <row r="165" spans="1:8">
      <c r="A165" s="91" t="s">
        <v>160</v>
      </c>
      <c r="B165" s="2" t="s">
        <v>1260</v>
      </c>
      <c r="C165" s="2" t="s">
        <v>1286</v>
      </c>
      <c r="D165" s="2">
        <v>15000</v>
      </c>
      <c r="E165" s="10">
        <v>20</v>
      </c>
      <c r="F165" s="10">
        <v>1</v>
      </c>
      <c r="G165" s="19">
        <v>26700</v>
      </c>
      <c r="H165" s="32" t="s">
        <v>1377</v>
      </c>
    </row>
    <row r="166" spans="1:8">
      <c r="A166" s="91" t="s">
        <v>161</v>
      </c>
      <c r="B166" s="2" t="s">
        <v>1260</v>
      </c>
      <c r="C166" s="2" t="s">
        <v>1286</v>
      </c>
      <c r="D166" s="2">
        <v>60000</v>
      </c>
      <c r="E166" s="10">
        <v>100</v>
      </c>
      <c r="F166" s="10">
        <v>5</v>
      </c>
      <c r="G166" s="19">
        <v>29300</v>
      </c>
      <c r="H166" s="32" t="s">
        <v>1377</v>
      </c>
    </row>
    <row r="167" spans="1:8">
      <c r="A167" s="91" t="s">
        <v>162</v>
      </c>
      <c r="B167" s="2" t="s">
        <v>1260</v>
      </c>
      <c r="C167" s="2" t="s">
        <v>1286</v>
      </c>
      <c r="D167" s="2">
        <v>220000</v>
      </c>
      <c r="E167" s="10">
        <v>400</v>
      </c>
      <c r="F167" s="10">
        <v>20</v>
      </c>
      <c r="G167" s="19">
        <v>32100</v>
      </c>
      <c r="H167" s="32" t="s">
        <v>1377</v>
      </c>
    </row>
    <row r="168" spans="1:8">
      <c r="A168" s="91" t="s">
        <v>163</v>
      </c>
      <c r="B168" s="2" t="s">
        <v>1260</v>
      </c>
      <c r="C168" s="2" t="s">
        <v>1286</v>
      </c>
      <c r="D168" s="2">
        <v>10000</v>
      </c>
      <c r="E168" s="10">
        <v>20</v>
      </c>
      <c r="F168" s="10">
        <v>1</v>
      </c>
      <c r="G168" s="19">
        <v>27900</v>
      </c>
      <c r="H168" s="32" t="s">
        <v>1377</v>
      </c>
    </row>
    <row r="169" spans="1:8">
      <c r="A169" s="91" t="s">
        <v>164</v>
      </c>
      <c r="B169" s="2" t="s">
        <v>1260</v>
      </c>
      <c r="C169" s="2" t="s">
        <v>1286</v>
      </c>
      <c r="D169" s="2">
        <v>60000</v>
      </c>
      <c r="E169" s="10">
        <v>250</v>
      </c>
      <c r="F169" s="10">
        <v>5</v>
      </c>
      <c r="G169" s="19">
        <v>29300</v>
      </c>
      <c r="H169" s="32" t="s">
        <v>1377</v>
      </c>
    </row>
    <row r="170" spans="1:8">
      <c r="A170" s="91" t="s">
        <v>165</v>
      </c>
      <c r="B170" s="2" t="s">
        <v>1260</v>
      </c>
      <c r="C170" s="2" t="s">
        <v>1286</v>
      </c>
      <c r="D170" s="2">
        <v>100000</v>
      </c>
      <c r="E170" s="10">
        <v>200</v>
      </c>
      <c r="F170" s="10">
        <v>10</v>
      </c>
      <c r="G170" s="19">
        <v>32100</v>
      </c>
      <c r="H170" s="32" t="s">
        <v>1377</v>
      </c>
    </row>
    <row r="171" spans="1:8">
      <c r="A171" s="91" t="s">
        <v>166</v>
      </c>
      <c r="B171" s="2" t="s">
        <v>1260</v>
      </c>
      <c r="C171" s="2" t="s">
        <v>1286</v>
      </c>
      <c r="D171" s="2">
        <v>220000</v>
      </c>
      <c r="E171" s="10">
        <v>1000</v>
      </c>
      <c r="F171" s="10">
        <v>20</v>
      </c>
      <c r="G171" s="19">
        <v>32100</v>
      </c>
      <c r="H171" s="32" t="s">
        <v>1377</v>
      </c>
    </row>
    <row r="172" spans="1:8">
      <c r="A172" s="91" t="s">
        <v>167</v>
      </c>
      <c r="B172" s="2" t="s">
        <v>1260</v>
      </c>
      <c r="C172" s="2" t="s">
        <v>1286</v>
      </c>
      <c r="D172" s="2">
        <v>10000</v>
      </c>
      <c r="E172" s="10">
        <v>20</v>
      </c>
      <c r="F172" s="10">
        <v>1</v>
      </c>
      <c r="G172" s="19">
        <v>30800</v>
      </c>
      <c r="H172" s="32" t="s">
        <v>1377</v>
      </c>
    </row>
    <row r="173" spans="1:8">
      <c r="A173" s="91" t="s">
        <v>168</v>
      </c>
      <c r="B173" s="2" t="s">
        <v>1260</v>
      </c>
      <c r="C173" s="2" t="s">
        <v>1286</v>
      </c>
      <c r="D173" s="2">
        <v>60000</v>
      </c>
      <c r="E173" s="10">
        <v>250</v>
      </c>
      <c r="F173" s="10">
        <v>5</v>
      </c>
      <c r="G173" s="19">
        <v>32100</v>
      </c>
      <c r="H173" s="32" t="s">
        <v>1377</v>
      </c>
    </row>
    <row r="174" spans="1:8">
      <c r="A174" s="91" t="s">
        <v>169</v>
      </c>
      <c r="B174" s="2" t="s">
        <v>1260</v>
      </c>
      <c r="C174" s="2" t="s">
        <v>1286</v>
      </c>
      <c r="D174" s="2">
        <v>100000</v>
      </c>
      <c r="E174" s="10">
        <v>200</v>
      </c>
      <c r="F174" s="10">
        <v>10</v>
      </c>
      <c r="G174" s="19">
        <v>34900</v>
      </c>
      <c r="H174" s="32" t="s">
        <v>1377</v>
      </c>
    </row>
    <row r="175" spans="1:8">
      <c r="A175" s="91" t="s">
        <v>170</v>
      </c>
      <c r="B175" s="2" t="s">
        <v>1260</v>
      </c>
      <c r="C175" s="2" t="s">
        <v>1286</v>
      </c>
      <c r="D175" s="2">
        <v>200000</v>
      </c>
      <c r="E175" s="10">
        <v>1000</v>
      </c>
      <c r="F175" s="10">
        <v>20</v>
      </c>
      <c r="G175" s="19">
        <v>34900</v>
      </c>
      <c r="H175" s="32" t="s">
        <v>1377</v>
      </c>
    </row>
    <row r="176" spans="1:8">
      <c r="A176" s="91" t="s">
        <v>171</v>
      </c>
      <c r="B176" s="2" t="s">
        <v>1260</v>
      </c>
      <c r="C176" s="2" t="s">
        <v>1286</v>
      </c>
      <c r="D176" s="2">
        <v>15000</v>
      </c>
      <c r="E176" s="10">
        <v>20</v>
      </c>
      <c r="F176" s="10">
        <v>1</v>
      </c>
      <c r="G176" s="19">
        <v>34200</v>
      </c>
      <c r="H176" s="32" t="s">
        <v>1377</v>
      </c>
    </row>
    <row r="177" spans="1:8">
      <c r="A177" s="91" t="s">
        <v>172</v>
      </c>
      <c r="B177" s="2" t="s">
        <v>1260</v>
      </c>
      <c r="C177" s="2" t="s">
        <v>1286</v>
      </c>
      <c r="D177" s="2">
        <v>60000</v>
      </c>
      <c r="E177" s="10">
        <v>100</v>
      </c>
      <c r="F177" s="10">
        <v>5</v>
      </c>
      <c r="G177" s="19">
        <v>37800</v>
      </c>
      <c r="H177" s="32" t="s">
        <v>1377</v>
      </c>
    </row>
    <row r="178" spans="1:8">
      <c r="A178" s="91" t="s">
        <v>173</v>
      </c>
      <c r="B178" s="2" t="s">
        <v>1260</v>
      </c>
      <c r="C178" s="2" t="s">
        <v>1286</v>
      </c>
      <c r="D178" s="2">
        <v>220000</v>
      </c>
      <c r="E178" s="10">
        <v>400</v>
      </c>
      <c r="F178" s="10">
        <v>20</v>
      </c>
      <c r="G178" s="19">
        <v>41300</v>
      </c>
      <c r="H178" s="32" t="s">
        <v>1377</v>
      </c>
    </row>
    <row r="179" spans="1:8">
      <c r="A179" s="91" t="s">
        <v>174</v>
      </c>
      <c r="B179" s="2" t="s">
        <v>1260</v>
      </c>
      <c r="C179" s="2" t="s">
        <v>1286</v>
      </c>
      <c r="D179" s="2">
        <v>10000</v>
      </c>
      <c r="E179" s="10">
        <v>20</v>
      </c>
      <c r="F179" s="10">
        <v>1</v>
      </c>
      <c r="G179" s="19">
        <v>39600</v>
      </c>
      <c r="H179" s="32" t="s">
        <v>1377</v>
      </c>
    </row>
    <row r="180" spans="1:8">
      <c r="A180" s="91" t="s">
        <v>175</v>
      </c>
      <c r="B180" s="2" t="s">
        <v>1260</v>
      </c>
      <c r="C180" s="2" t="s">
        <v>1286</v>
      </c>
      <c r="D180" s="2">
        <v>60000</v>
      </c>
      <c r="E180" s="10">
        <v>100</v>
      </c>
      <c r="F180" s="10">
        <v>5</v>
      </c>
      <c r="G180" s="19">
        <v>41300</v>
      </c>
      <c r="H180" s="32" t="s">
        <v>1377</v>
      </c>
    </row>
    <row r="181" spans="1:8">
      <c r="A181" s="91" t="s">
        <v>176</v>
      </c>
      <c r="B181" s="2" t="s">
        <v>1260</v>
      </c>
      <c r="C181" s="2" t="s">
        <v>1286</v>
      </c>
      <c r="D181" s="2">
        <v>100000</v>
      </c>
      <c r="E181" s="10">
        <v>200</v>
      </c>
      <c r="F181" s="10">
        <v>10</v>
      </c>
      <c r="G181" s="19">
        <v>44800</v>
      </c>
      <c r="H181" s="32" t="s">
        <v>1377</v>
      </c>
    </row>
    <row r="182" spans="1:8">
      <c r="A182" s="91" t="s">
        <v>177</v>
      </c>
      <c r="B182" s="2" t="s">
        <v>1260</v>
      </c>
      <c r="C182" s="2" t="s">
        <v>1286</v>
      </c>
      <c r="D182" s="2">
        <v>220000</v>
      </c>
      <c r="E182" s="10">
        <v>400</v>
      </c>
      <c r="F182" s="10">
        <v>20</v>
      </c>
      <c r="G182" s="19">
        <v>44800</v>
      </c>
      <c r="H182" s="32" t="s">
        <v>1377</v>
      </c>
    </row>
    <row r="183" spans="1:8">
      <c r="A183" s="91" t="s">
        <v>178</v>
      </c>
      <c r="B183" s="4" t="s">
        <v>1254</v>
      </c>
      <c r="C183" s="2" t="s">
        <v>1287</v>
      </c>
      <c r="D183" s="2">
        <v>125</v>
      </c>
      <c r="E183" s="11" t="s">
        <v>1307</v>
      </c>
      <c r="F183" s="11" t="s">
        <v>1308</v>
      </c>
      <c r="G183" s="19">
        <f>PRODUCT(7300,USDs)</f>
        <v>229950</v>
      </c>
      <c r="H183" s="32" t="s">
        <v>1377</v>
      </c>
    </row>
    <row r="184" spans="1:8">
      <c r="A184" s="91" t="s">
        <v>179</v>
      </c>
      <c r="B184" s="4" t="s">
        <v>1254</v>
      </c>
      <c r="C184" s="2" t="s">
        <v>1287</v>
      </c>
      <c r="D184" s="2">
        <v>205</v>
      </c>
      <c r="E184" s="11" t="s">
        <v>1307</v>
      </c>
      <c r="F184" s="11" t="s">
        <v>1308</v>
      </c>
      <c r="G184" s="19">
        <f>PRODUCT(5600,USDs)</f>
        <v>176400</v>
      </c>
      <c r="H184" s="32" t="s">
        <v>1377</v>
      </c>
    </row>
    <row r="185" spans="1:8">
      <c r="A185" s="91" t="s">
        <v>180</v>
      </c>
      <c r="B185" s="4" t="s">
        <v>1254</v>
      </c>
      <c r="C185" s="2" t="s">
        <v>1287</v>
      </c>
      <c r="D185" s="2">
        <v>220</v>
      </c>
      <c r="E185" s="11" t="s">
        <v>1305</v>
      </c>
      <c r="F185" s="10" t="s">
        <v>1306</v>
      </c>
      <c r="G185" s="19">
        <f>PRODUCT(1990,USDs)</f>
        <v>62685</v>
      </c>
      <c r="H185" s="32" t="s">
        <v>1377</v>
      </c>
    </row>
    <row r="186" spans="1:8">
      <c r="A186" s="91" t="s">
        <v>181</v>
      </c>
      <c r="B186" s="4" t="s">
        <v>1254</v>
      </c>
      <c r="C186" s="2" t="s">
        <v>1287</v>
      </c>
      <c r="D186" s="2">
        <v>80</v>
      </c>
      <c r="E186" s="11" t="s">
        <v>1305</v>
      </c>
      <c r="F186" s="10" t="s">
        <v>1306</v>
      </c>
      <c r="G186" s="19">
        <f>PRODUCT(1360,USDs)</f>
        <v>42840</v>
      </c>
      <c r="H186" s="32" t="s">
        <v>1377</v>
      </c>
    </row>
    <row r="187" spans="1:8">
      <c r="A187" s="91" t="s">
        <v>182</v>
      </c>
      <c r="B187" s="4" t="s">
        <v>1254</v>
      </c>
      <c r="C187" s="2" t="s">
        <v>1287</v>
      </c>
      <c r="D187" s="2">
        <v>120</v>
      </c>
      <c r="E187" s="11" t="s">
        <v>1305</v>
      </c>
      <c r="F187" s="10" t="s">
        <v>1306</v>
      </c>
      <c r="G187" s="19">
        <f>PRODUCT(1420,USDs)</f>
        <v>44730</v>
      </c>
      <c r="H187" s="32" t="s">
        <v>1377</v>
      </c>
    </row>
    <row r="188" spans="1:8">
      <c r="A188" s="91" t="s">
        <v>183</v>
      </c>
      <c r="B188" s="4" t="s">
        <v>1254</v>
      </c>
      <c r="C188" s="2" t="s">
        <v>1287</v>
      </c>
      <c r="D188" s="2">
        <v>220</v>
      </c>
      <c r="E188" s="11" t="s">
        <v>1305</v>
      </c>
      <c r="F188" s="10" t="s">
        <v>1306</v>
      </c>
      <c r="G188" s="19">
        <f>PRODUCT(1540,USDs)</f>
        <v>48510</v>
      </c>
      <c r="H188" s="32" t="s">
        <v>1377</v>
      </c>
    </row>
    <row r="189" spans="1:8">
      <c r="A189" s="91" t="s">
        <v>184</v>
      </c>
      <c r="B189" s="4" t="s">
        <v>1254</v>
      </c>
      <c r="C189" s="2" t="s">
        <v>1287</v>
      </c>
      <c r="D189" s="2">
        <v>80</v>
      </c>
      <c r="E189" s="11" t="s">
        <v>1305</v>
      </c>
      <c r="F189" s="10" t="s">
        <v>1306</v>
      </c>
      <c r="G189" s="19">
        <f>PRODUCT(1500,USDs)</f>
        <v>47250</v>
      </c>
      <c r="H189" s="32" t="s">
        <v>1377</v>
      </c>
    </row>
    <row r="190" spans="1:8">
      <c r="A190" s="91" t="s">
        <v>185</v>
      </c>
      <c r="B190" s="4" t="s">
        <v>1254</v>
      </c>
      <c r="C190" s="2" t="s">
        <v>1287</v>
      </c>
      <c r="D190" s="2">
        <v>120</v>
      </c>
      <c r="E190" s="11" t="s">
        <v>1305</v>
      </c>
      <c r="F190" s="10" t="s">
        <v>1306</v>
      </c>
      <c r="G190" s="19">
        <f>PRODUCT(1560,USDs)</f>
        <v>49140</v>
      </c>
      <c r="H190" s="32" t="s">
        <v>1377</v>
      </c>
    </row>
    <row r="191" spans="1:8">
      <c r="A191" s="91" t="s">
        <v>186</v>
      </c>
      <c r="B191" s="4" t="s">
        <v>1254</v>
      </c>
      <c r="C191" s="2" t="s">
        <v>1287</v>
      </c>
      <c r="D191" s="2">
        <v>220</v>
      </c>
      <c r="E191" s="11" t="s">
        <v>1305</v>
      </c>
      <c r="F191" s="10" t="s">
        <v>1306</v>
      </c>
      <c r="G191" s="19">
        <f>PRODUCT(1680,USDs)</f>
        <v>52920</v>
      </c>
      <c r="H191" s="32" t="s">
        <v>1377</v>
      </c>
    </row>
    <row r="192" spans="1:8">
      <c r="A192" s="91" t="s">
        <v>187</v>
      </c>
      <c r="B192" s="4" t="s">
        <v>1261</v>
      </c>
      <c r="C192" s="2" t="s">
        <v>1287</v>
      </c>
      <c r="D192" s="2" t="s">
        <v>1317</v>
      </c>
      <c r="E192" s="10" t="s">
        <v>1318</v>
      </c>
      <c r="F192" s="10" t="s">
        <v>1319</v>
      </c>
      <c r="G192" s="19">
        <f>PRODUCT(1220,USDs)</f>
        <v>38430</v>
      </c>
      <c r="H192" s="32" t="s">
        <v>1377</v>
      </c>
    </row>
    <row r="193" spans="1:8">
      <c r="A193" s="91" t="s">
        <v>188</v>
      </c>
      <c r="B193" s="2" t="s">
        <v>1255</v>
      </c>
      <c r="C193" s="2" t="s">
        <v>1287</v>
      </c>
      <c r="D193" s="2">
        <v>220</v>
      </c>
      <c r="E193" s="11" t="s">
        <v>1309</v>
      </c>
      <c r="F193" s="11" t="s">
        <v>1307</v>
      </c>
      <c r="G193" s="19">
        <f>PRODUCT(800,USDs)</f>
        <v>25200</v>
      </c>
      <c r="H193" s="32" t="s">
        <v>1377</v>
      </c>
    </row>
    <row r="194" spans="1:8">
      <c r="A194" s="91" t="s">
        <v>189</v>
      </c>
      <c r="B194" s="2" t="s">
        <v>1255</v>
      </c>
      <c r="C194" s="2" t="s">
        <v>1287</v>
      </c>
      <c r="D194" s="2">
        <v>220</v>
      </c>
      <c r="E194" s="11" t="s">
        <v>1309</v>
      </c>
      <c r="F194" s="11" t="s">
        <v>1307</v>
      </c>
      <c r="G194" s="19">
        <f>PRODUCT(950,USDs)</f>
        <v>29925</v>
      </c>
      <c r="H194" s="32" t="s">
        <v>1377</v>
      </c>
    </row>
    <row r="195" spans="1:8">
      <c r="A195" s="91" t="s">
        <v>190</v>
      </c>
      <c r="B195" s="2" t="s">
        <v>1255</v>
      </c>
      <c r="C195" s="2" t="s">
        <v>1287</v>
      </c>
      <c r="D195" s="2">
        <v>320</v>
      </c>
      <c r="E195" s="11" t="s">
        <v>1309</v>
      </c>
      <c r="F195" s="11" t="s">
        <v>1307</v>
      </c>
      <c r="G195" s="19">
        <f>PRODUCT(850,USDs)</f>
        <v>26775</v>
      </c>
      <c r="H195" s="32" t="s">
        <v>1377</v>
      </c>
    </row>
    <row r="196" spans="1:8">
      <c r="A196" s="91" t="s">
        <v>191</v>
      </c>
      <c r="B196" s="2" t="s">
        <v>1255</v>
      </c>
      <c r="C196" s="2" t="s">
        <v>1287</v>
      </c>
      <c r="D196" s="2">
        <v>320</v>
      </c>
      <c r="E196" s="11" t="s">
        <v>1309</v>
      </c>
      <c r="F196" s="11" t="s">
        <v>1307</v>
      </c>
      <c r="G196" s="19">
        <f>PRODUCT(990,USDs)</f>
        <v>31185</v>
      </c>
      <c r="H196" s="32" t="s">
        <v>1377</v>
      </c>
    </row>
    <row r="197" spans="1:8">
      <c r="A197" s="91" t="s">
        <v>192</v>
      </c>
      <c r="B197" s="2" t="s">
        <v>1255</v>
      </c>
      <c r="C197" s="2" t="s">
        <v>1287</v>
      </c>
      <c r="D197" s="2">
        <v>420</v>
      </c>
      <c r="E197" s="11" t="s">
        <v>1307</v>
      </c>
      <c r="F197" s="11" t="s">
        <v>1307</v>
      </c>
      <c r="G197" s="19">
        <f>PRODUCT(900,USDs)</f>
        <v>28350</v>
      </c>
      <c r="H197" s="32" t="s">
        <v>1377</v>
      </c>
    </row>
    <row r="198" spans="1:8">
      <c r="A198" s="91" t="s">
        <v>193</v>
      </c>
      <c r="B198" s="2" t="s">
        <v>1255</v>
      </c>
      <c r="C198" s="2" t="s">
        <v>1287</v>
      </c>
      <c r="D198" s="2">
        <v>420</v>
      </c>
      <c r="E198" s="11" t="s">
        <v>1309</v>
      </c>
      <c r="F198" s="11" t="s">
        <v>1307</v>
      </c>
      <c r="G198" s="19">
        <f>PRODUCT(1040,USDs)</f>
        <v>32760</v>
      </c>
      <c r="H198" s="32" t="s">
        <v>1377</v>
      </c>
    </row>
    <row r="199" spans="1:8">
      <c r="A199" s="91" t="s">
        <v>194</v>
      </c>
      <c r="B199" s="2" t="s">
        <v>1255</v>
      </c>
      <c r="C199" s="2" t="s">
        <v>1287</v>
      </c>
      <c r="D199" s="2">
        <v>620</v>
      </c>
      <c r="E199" s="11" t="s">
        <v>1311</v>
      </c>
      <c r="F199" s="11" t="s">
        <v>1307</v>
      </c>
      <c r="G199" s="19">
        <f>PRODUCT(1050,USDs)</f>
        <v>33075</v>
      </c>
      <c r="H199" s="32" t="s">
        <v>1377</v>
      </c>
    </row>
    <row r="200" spans="1:8">
      <c r="A200" s="91" t="s">
        <v>195</v>
      </c>
      <c r="B200" s="2" t="s">
        <v>1255</v>
      </c>
      <c r="C200" s="2" t="s">
        <v>1287</v>
      </c>
      <c r="D200" s="2">
        <v>620</v>
      </c>
      <c r="E200" s="11" t="s">
        <v>1311</v>
      </c>
      <c r="F200" s="11" t="s">
        <v>1307</v>
      </c>
      <c r="G200" s="19">
        <f>PRODUCT(1190,USDs)</f>
        <v>37485</v>
      </c>
      <c r="H200" s="32" t="s">
        <v>1377</v>
      </c>
    </row>
    <row r="201" spans="1:8">
      <c r="A201" s="91" t="s">
        <v>196</v>
      </c>
      <c r="B201" s="2" t="s">
        <v>1255</v>
      </c>
      <c r="C201" s="2" t="s">
        <v>1287</v>
      </c>
      <c r="D201" s="2">
        <v>820</v>
      </c>
      <c r="E201" s="10">
        <v>1</v>
      </c>
      <c r="F201" s="11" t="s">
        <v>1305</v>
      </c>
      <c r="G201" s="19">
        <f>PRODUCT(670,USDs)</f>
        <v>21105</v>
      </c>
      <c r="H201" s="32" t="s">
        <v>1377</v>
      </c>
    </row>
    <row r="202" spans="1:8">
      <c r="A202" s="91" t="s">
        <v>197</v>
      </c>
      <c r="B202" s="2" t="s">
        <v>1255</v>
      </c>
      <c r="C202" s="2" t="s">
        <v>1287</v>
      </c>
      <c r="D202" s="2">
        <v>1200</v>
      </c>
      <c r="E202" s="11" t="s">
        <v>1310</v>
      </c>
      <c r="F202" s="11" t="s">
        <v>1305</v>
      </c>
      <c r="G202" s="19">
        <f>PRODUCT(710,USDs)</f>
        <v>22365</v>
      </c>
      <c r="H202" s="32" t="s">
        <v>1377</v>
      </c>
    </row>
    <row r="203" spans="1:8">
      <c r="A203" s="91" t="s">
        <v>198</v>
      </c>
      <c r="B203" s="2" t="s">
        <v>1255</v>
      </c>
      <c r="C203" s="2" t="s">
        <v>1287</v>
      </c>
      <c r="D203" s="2">
        <v>2200</v>
      </c>
      <c r="E203" s="11" t="s">
        <v>1310</v>
      </c>
      <c r="F203" s="11" t="s">
        <v>1305</v>
      </c>
      <c r="G203" s="19">
        <f>PRODUCT(830,USDs)</f>
        <v>26145</v>
      </c>
      <c r="H203" s="32" t="s">
        <v>1377</v>
      </c>
    </row>
    <row r="204" spans="1:8">
      <c r="A204" s="91" t="s">
        <v>199</v>
      </c>
      <c r="B204" s="2" t="s">
        <v>1255</v>
      </c>
      <c r="C204" s="2" t="s">
        <v>1287</v>
      </c>
      <c r="D204" s="2">
        <v>2200</v>
      </c>
      <c r="E204" s="11" t="s">
        <v>1310</v>
      </c>
      <c r="F204" s="11" t="s">
        <v>1305</v>
      </c>
      <c r="G204" s="19">
        <f>PRODUCT(970,USDs)</f>
        <v>30555</v>
      </c>
      <c r="H204" s="32" t="s">
        <v>1377</v>
      </c>
    </row>
    <row r="205" spans="1:8">
      <c r="A205" s="91" t="s">
        <v>200</v>
      </c>
      <c r="B205" s="2" t="s">
        <v>1255</v>
      </c>
      <c r="C205" s="2" t="s">
        <v>1287</v>
      </c>
      <c r="D205" s="2">
        <v>3200</v>
      </c>
      <c r="E205" s="11" t="s">
        <v>1310</v>
      </c>
      <c r="F205" s="11" t="s">
        <v>1305</v>
      </c>
      <c r="G205" s="19">
        <f>PRODUCT(880,USDs)</f>
        <v>27720</v>
      </c>
      <c r="H205" s="32" t="s">
        <v>1377</v>
      </c>
    </row>
    <row r="206" spans="1:8">
      <c r="A206" s="91" t="s">
        <v>201</v>
      </c>
      <c r="B206" s="2" t="s">
        <v>1255</v>
      </c>
      <c r="C206" s="2" t="s">
        <v>1287</v>
      </c>
      <c r="D206" s="2">
        <v>3200</v>
      </c>
      <c r="E206" s="11" t="s">
        <v>1310</v>
      </c>
      <c r="F206" s="11" t="s">
        <v>1305</v>
      </c>
      <c r="G206" s="19">
        <f>PRODUCT(1020,USDs)</f>
        <v>32130</v>
      </c>
      <c r="H206" s="32" t="s">
        <v>1377</v>
      </c>
    </row>
    <row r="207" spans="1:8">
      <c r="A207" s="91" t="s">
        <v>202</v>
      </c>
      <c r="B207" s="2" t="s">
        <v>1255</v>
      </c>
      <c r="C207" s="2" t="s">
        <v>1287</v>
      </c>
      <c r="D207" s="2">
        <v>4200</v>
      </c>
      <c r="E207" s="11" t="s">
        <v>1310</v>
      </c>
      <c r="F207" s="11" t="s">
        <v>1305</v>
      </c>
      <c r="G207" s="19">
        <f>PRODUCT(930,USDs)</f>
        <v>29295</v>
      </c>
      <c r="H207" s="32" t="s">
        <v>1377</v>
      </c>
    </row>
    <row r="208" spans="1:8">
      <c r="A208" s="91" t="s">
        <v>203</v>
      </c>
      <c r="B208" s="2" t="s">
        <v>1255</v>
      </c>
      <c r="C208" s="2" t="s">
        <v>1287</v>
      </c>
      <c r="D208" s="2">
        <v>4200</v>
      </c>
      <c r="E208" s="11" t="s">
        <v>1310</v>
      </c>
      <c r="F208" s="11" t="s">
        <v>1305</v>
      </c>
      <c r="G208" s="19">
        <f>PRODUCT(1070,USDs)</f>
        <v>33705</v>
      </c>
      <c r="H208" s="32" t="s">
        <v>1377</v>
      </c>
    </row>
    <row r="209" spans="1:8">
      <c r="A209" s="91" t="s">
        <v>204</v>
      </c>
      <c r="B209" s="2" t="s">
        <v>1255</v>
      </c>
      <c r="C209" s="2" t="s">
        <v>1287</v>
      </c>
      <c r="D209" s="2">
        <v>6200</v>
      </c>
      <c r="E209" s="10">
        <v>1</v>
      </c>
      <c r="F209" s="11" t="s">
        <v>1305</v>
      </c>
      <c r="G209" s="19">
        <f>PRODUCT(1080,USDs)</f>
        <v>34020</v>
      </c>
      <c r="H209" s="32" t="s">
        <v>1377</v>
      </c>
    </row>
    <row r="210" spans="1:8">
      <c r="A210" s="91" t="s">
        <v>205</v>
      </c>
      <c r="B210" s="2" t="s">
        <v>1255</v>
      </c>
      <c r="C210" s="2" t="s">
        <v>1287</v>
      </c>
      <c r="D210" s="2">
        <v>8200</v>
      </c>
      <c r="E210" s="10">
        <v>5</v>
      </c>
      <c r="F210" s="11" t="s">
        <v>1311</v>
      </c>
      <c r="G210" s="19">
        <f>PRODUCT(710,USDs)</f>
        <v>22365</v>
      </c>
      <c r="H210" s="32" t="s">
        <v>1377</v>
      </c>
    </row>
    <row r="211" spans="1:8">
      <c r="A211" s="91" t="s">
        <v>206</v>
      </c>
      <c r="B211" s="2" t="s">
        <v>1255</v>
      </c>
      <c r="C211" s="2" t="s">
        <v>1287</v>
      </c>
      <c r="D211" s="2">
        <v>12000</v>
      </c>
      <c r="E211" s="10">
        <v>5</v>
      </c>
      <c r="F211" s="11" t="s">
        <v>1311</v>
      </c>
      <c r="G211" s="19">
        <f>PRODUCT(760,USDs)</f>
        <v>23940</v>
      </c>
      <c r="H211" s="32" t="s">
        <v>1377</v>
      </c>
    </row>
    <row r="212" spans="1:8">
      <c r="A212" s="91" t="s">
        <v>207</v>
      </c>
      <c r="B212" s="2" t="s">
        <v>1255</v>
      </c>
      <c r="C212" s="2" t="s">
        <v>1287</v>
      </c>
      <c r="D212" s="2">
        <v>220</v>
      </c>
      <c r="E212" s="11" t="s">
        <v>1309</v>
      </c>
      <c r="F212" s="11" t="s">
        <v>1307</v>
      </c>
      <c r="G212" s="19">
        <f>PRODUCT(1000,USDs)</f>
        <v>31500</v>
      </c>
      <c r="H212" s="32" t="s">
        <v>1377</v>
      </c>
    </row>
    <row r="213" spans="1:8">
      <c r="A213" s="91" t="s">
        <v>208</v>
      </c>
      <c r="B213" s="2" t="s">
        <v>1255</v>
      </c>
      <c r="C213" s="2" t="s">
        <v>1287</v>
      </c>
      <c r="D213" s="2">
        <v>320</v>
      </c>
      <c r="E213" s="11" t="s">
        <v>1309</v>
      </c>
      <c r="F213" s="11" t="s">
        <v>1307</v>
      </c>
      <c r="G213" s="19">
        <f>PRODUCT(1080,USDs)</f>
        <v>34020</v>
      </c>
      <c r="H213" s="32" t="s">
        <v>1377</v>
      </c>
    </row>
    <row r="214" spans="1:8">
      <c r="A214" s="91" t="s">
        <v>209</v>
      </c>
      <c r="B214" s="2" t="s">
        <v>1255</v>
      </c>
      <c r="C214" s="2" t="s">
        <v>1287</v>
      </c>
      <c r="D214" s="2">
        <v>420</v>
      </c>
      <c r="E214" s="11" t="s">
        <v>1309</v>
      </c>
      <c r="F214" s="11" t="s">
        <v>1307</v>
      </c>
      <c r="G214" s="19">
        <f>PRODUCT(1190,USDs)</f>
        <v>37485</v>
      </c>
      <c r="H214" s="32" t="s">
        <v>1377</v>
      </c>
    </row>
    <row r="215" spans="1:8">
      <c r="A215" s="91" t="s">
        <v>210</v>
      </c>
      <c r="B215" s="2" t="s">
        <v>1255</v>
      </c>
      <c r="C215" s="2" t="s">
        <v>1287</v>
      </c>
      <c r="D215" s="2">
        <v>620</v>
      </c>
      <c r="E215" s="11" t="s">
        <v>1311</v>
      </c>
      <c r="F215" s="11" t="s">
        <v>1307</v>
      </c>
      <c r="G215" s="19">
        <f>PRODUCT(1360,USDs)</f>
        <v>42840</v>
      </c>
      <c r="H215" s="32" t="s">
        <v>1377</v>
      </c>
    </row>
    <row r="216" spans="1:8">
      <c r="A216" s="91" t="s">
        <v>211</v>
      </c>
      <c r="B216" s="2" t="s">
        <v>1255</v>
      </c>
      <c r="C216" s="2" t="s">
        <v>1287</v>
      </c>
      <c r="D216" s="2">
        <v>1200</v>
      </c>
      <c r="E216" s="11" t="s">
        <v>1310</v>
      </c>
      <c r="F216" s="11" t="s">
        <v>1305</v>
      </c>
      <c r="G216" s="19">
        <f>PRODUCT(970,USDs)</f>
        <v>30555</v>
      </c>
      <c r="H216" s="32" t="s">
        <v>1377</v>
      </c>
    </row>
    <row r="217" spans="1:8">
      <c r="A217" s="91" t="s">
        <v>212</v>
      </c>
      <c r="B217" s="2" t="s">
        <v>1255</v>
      </c>
      <c r="C217" s="2" t="s">
        <v>1287</v>
      </c>
      <c r="D217" s="2">
        <v>2200</v>
      </c>
      <c r="E217" s="11" t="s">
        <v>1310</v>
      </c>
      <c r="F217" s="11" t="s">
        <v>1305</v>
      </c>
      <c r="G217" s="19">
        <f>PRODUCT(1020,USDs)</f>
        <v>32130</v>
      </c>
      <c r="H217" s="32" t="s">
        <v>1377</v>
      </c>
    </row>
    <row r="218" spans="1:8">
      <c r="A218" s="91" t="s">
        <v>213</v>
      </c>
      <c r="B218" s="2" t="s">
        <v>1255</v>
      </c>
      <c r="C218" s="2" t="s">
        <v>1287</v>
      </c>
      <c r="D218" s="2">
        <v>3200</v>
      </c>
      <c r="E218" s="11" t="s">
        <v>1310</v>
      </c>
      <c r="F218" s="11" t="s">
        <v>1305</v>
      </c>
      <c r="G218" s="19">
        <f>PRODUCT(1090,USDs)</f>
        <v>34335</v>
      </c>
      <c r="H218" s="32" t="s">
        <v>1377</v>
      </c>
    </row>
    <row r="219" spans="1:8">
      <c r="A219" s="91" t="s">
        <v>214</v>
      </c>
      <c r="B219" s="2" t="s">
        <v>1255</v>
      </c>
      <c r="C219" s="2" t="s">
        <v>1287</v>
      </c>
      <c r="D219" s="2">
        <v>4200</v>
      </c>
      <c r="E219" s="11" t="s">
        <v>1310</v>
      </c>
      <c r="F219" s="11" t="s">
        <v>1305</v>
      </c>
      <c r="G219" s="19">
        <f>PRODUCT(1200,USDs)</f>
        <v>37800</v>
      </c>
      <c r="H219" s="32" t="s">
        <v>1377</v>
      </c>
    </row>
    <row r="220" spans="1:8">
      <c r="A220" s="91" t="s">
        <v>215</v>
      </c>
      <c r="B220" s="2" t="s">
        <v>1255</v>
      </c>
      <c r="C220" s="2" t="s">
        <v>1287</v>
      </c>
      <c r="D220" s="2">
        <v>6200</v>
      </c>
      <c r="E220" s="10">
        <v>1</v>
      </c>
      <c r="F220" s="11" t="s">
        <v>1305</v>
      </c>
      <c r="G220" s="19">
        <f>PRODUCT(1480,USDs)</f>
        <v>46620</v>
      </c>
      <c r="H220" s="32" t="s">
        <v>1377</v>
      </c>
    </row>
    <row r="221" spans="1:8">
      <c r="A221" s="91" t="s">
        <v>216</v>
      </c>
      <c r="B221" s="2" t="s">
        <v>1255</v>
      </c>
      <c r="C221" s="2" t="s">
        <v>1287</v>
      </c>
      <c r="D221" s="2">
        <v>8200</v>
      </c>
      <c r="E221" s="10">
        <v>5</v>
      </c>
      <c r="F221" s="11" t="s">
        <v>1311</v>
      </c>
      <c r="G221" s="19">
        <f>PRODUCT(1320,USDs)</f>
        <v>41580</v>
      </c>
      <c r="H221" s="32" t="s">
        <v>1377</v>
      </c>
    </row>
    <row r="222" spans="1:8">
      <c r="A222" s="91" t="s">
        <v>217</v>
      </c>
      <c r="B222" s="2" t="s">
        <v>1255</v>
      </c>
      <c r="C222" s="2" t="s">
        <v>1287</v>
      </c>
      <c r="D222" s="2">
        <v>10000</v>
      </c>
      <c r="E222" s="10" t="s">
        <v>1320</v>
      </c>
      <c r="F222" s="11" t="s">
        <v>1316</v>
      </c>
      <c r="G222" s="19">
        <f>PRODUCT(1390,USDs)</f>
        <v>43785</v>
      </c>
      <c r="H222" s="32" t="s">
        <v>1377</v>
      </c>
    </row>
    <row r="223" spans="1:8">
      <c r="A223" s="91" t="s">
        <v>218</v>
      </c>
      <c r="B223" s="2" t="s">
        <v>1255</v>
      </c>
      <c r="C223" s="2" t="s">
        <v>1287</v>
      </c>
      <c r="D223" s="2">
        <v>12000</v>
      </c>
      <c r="E223" s="10">
        <v>5</v>
      </c>
      <c r="F223" s="11" t="s">
        <v>1311</v>
      </c>
      <c r="G223" s="19">
        <f>PRODUCT(1390,USDs)</f>
        <v>43785</v>
      </c>
      <c r="H223" s="32" t="s">
        <v>1377</v>
      </c>
    </row>
    <row r="224" spans="1:8">
      <c r="A224" s="91" t="s">
        <v>219</v>
      </c>
      <c r="B224" s="2" t="s">
        <v>1255</v>
      </c>
      <c r="C224" s="2" t="s">
        <v>1287</v>
      </c>
      <c r="D224" s="2">
        <v>15000</v>
      </c>
      <c r="E224" s="10">
        <v>5</v>
      </c>
      <c r="F224" s="11" t="s">
        <v>1311</v>
      </c>
      <c r="G224" s="19">
        <f>PRODUCT(1450,USDs)</f>
        <v>45675</v>
      </c>
      <c r="H224" s="32" t="s">
        <v>1377</v>
      </c>
    </row>
    <row r="225" spans="1:8">
      <c r="A225" s="91" t="s">
        <v>220</v>
      </c>
      <c r="B225" s="2" t="s">
        <v>1255</v>
      </c>
      <c r="C225" s="2" t="s">
        <v>1287</v>
      </c>
      <c r="D225" s="2">
        <v>21000</v>
      </c>
      <c r="E225" s="10">
        <v>5</v>
      </c>
      <c r="F225" s="11" t="s">
        <v>1311</v>
      </c>
      <c r="G225" s="19">
        <f>PRODUCT(2260,USDs)</f>
        <v>71190</v>
      </c>
      <c r="H225" s="32" t="s">
        <v>1377</v>
      </c>
    </row>
    <row r="226" spans="1:8">
      <c r="A226" s="91" t="s">
        <v>221</v>
      </c>
      <c r="B226" s="2" t="s">
        <v>1255</v>
      </c>
      <c r="C226" s="2" t="s">
        <v>1287</v>
      </c>
      <c r="D226" s="2">
        <v>220</v>
      </c>
      <c r="E226" s="11" t="s">
        <v>1309</v>
      </c>
      <c r="F226" s="11" t="s">
        <v>1307</v>
      </c>
      <c r="G226" s="19">
        <f>PRODUCT(1240,USDs)</f>
        <v>39060</v>
      </c>
      <c r="H226" s="32" t="s">
        <v>1377</v>
      </c>
    </row>
    <row r="227" spans="1:8">
      <c r="A227" s="91" t="s">
        <v>222</v>
      </c>
      <c r="B227" s="2" t="s">
        <v>1255</v>
      </c>
      <c r="C227" s="2" t="s">
        <v>1287</v>
      </c>
      <c r="D227" s="2">
        <v>320</v>
      </c>
      <c r="E227" s="11" t="s">
        <v>1309</v>
      </c>
      <c r="F227" s="11" t="s">
        <v>1307</v>
      </c>
      <c r="G227" s="19">
        <f>PRODUCT(1310,USDs)</f>
        <v>41265</v>
      </c>
      <c r="H227" s="32" t="s">
        <v>1377</v>
      </c>
    </row>
    <row r="228" spans="1:8">
      <c r="A228" s="91" t="s">
        <v>223</v>
      </c>
      <c r="B228" s="2" t="s">
        <v>1255</v>
      </c>
      <c r="C228" s="2" t="s">
        <v>1287</v>
      </c>
      <c r="D228" s="2">
        <v>420</v>
      </c>
      <c r="E228" s="11" t="s">
        <v>1309</v>
      </c>
      <c r="F228" s="11" t="s">
        <v>1307</v>
      </c>
      <c r="G228" s="19">
        <f>PRODUCT(1430,USDs)</f>
        <v>45045</v>
      </c>
      <c r="H228" s="32" t="s">
        <v>1377</v>
      </c>
    </row>
    <row r="229" spans="1:8">
      <c r="A229" s="91" t="s">
        <v>224</v>
      </c>
      <c r="B229" s="2" t="s">
        <v>1255</v>
      </c>
      <c r="C229" s="2" t="s">
        <v>1287</v>
      </c>
      <c r="D229" s="2">
        <v>620</v>
      </c>
      <c r="E229" s="11" t="s">
        <v>1311</v>
      </c>
      <c r="F229" s="11" t="s">
        <v>1307</v>
      </c>
      <c r="G229" s="19">
        <f>PRODUCT(1590,USDs)</f>
        <v>50085</v>
      </c>
      <c r="H229" s="32" t="s">
        <v>1377</v>
      </c>
    </row>
    <row r="230" spans="1:8">
      <c r="A230" s="91" t="s">
        <v>225</v>
      </c>
      <c r="B230" s="2" t="s">
        <v>1255</v>
      </c>
      <c r="C230" s="2" t="s">
        <v>1287</v>
      </c>
      <c r="D230" s="2">
        <v>1200</v>
      </c>
      <c r="E230" s="11" t="s">
        <v>1310</v>
      </c>
      <c r="F230" s="11" t="s">
        <v>1305</v>
      </c>
      <c r="G230" s="19">
        <f>PRODUCT(1200,USDs)</f>
        <v>37800</v>
      </c>
      <c r="H230" s="32" t="s">
        <v>1377</v>
      </c>
    </row>
    <row r="231" spans="1:8">
      <c r="A231" s="91" t="s">
        <v>226</v>
      </c>
      <c r="B231" s="2" t="s">
        <v>1255</v>
      </c>
      <c r="C231" s="2" t="s">
        <v>1287</v>
      </c>
      <c r="D231" s="2">
        <v>2200</v>
      </c>
      <c r="E231" s="11" t="s">
        <v>1310</v>
      </c>
      <c r="F231" s="11" t="s">
        <v>1305</v>
      </c>
      <c r="G231" s="19">
        <f>PRODUCT(1250,USDs)</f>
        <v>39375</v>
      </c>
      <c r="H231" s="32" t="s">
        <v>1377</v>
      </c>
    </row>
    <row r="232" spans="1:8">
      <c r="A232" s="91" t="s">
        <v>227</v>
      </c>
      <c r="B232" s="2" t="s">
        <v>1255</v>
      </c>
      <c r="C232" s="2" t="s">
        <v>1287</v>
      </c>
      <c r="D232" s="2">
        <v>3200</v>
      </c>
      <c r="E232" s="11" t="s">
        <v>1310</v>
      </c>
      <c r="F232" s="11" t="s">
        <v>1305</v>
      </c>
      <c r="G232" s="19">
        <f>PRODUCT(1320,USDs)</f>
        <v>41580</v>
      </c>
      <c r="H232" s="32" t="s">
        <v>1377</v>
      </c>
    </row>
    <row r="233" spans="1:8">
      <c r="A233" s="91" t="s">
        <v>228</v>
      </c>
      <c r="B233" s="2" t="s">
        <v>1255</v>
      </c>
      <c r="C233" s="2" t="s">
        <v>1287</v>
      </c>
      <c r="D233" s="2">
        <v>4200</v>
      </c>
      <c r="E233" s="11" t="s">
        <v>1310</v>
      </c>
      <c r="F233" s="11" t="s">
        <v>1305</v>
      </c>
      <c r="G233" s="19">
        <f>PRODUCT(1440,USDs)</f>
        <v>45360</v>
      </c>
      <c r="H233" s="32" t="s">
        <v>1377</v>
      </c>
    </row>
    <row r="234" spans="1:8">
      <c r="A234" s="91" t="s">
        <v>229</v>
      </c>
      <c r="B234" s="2" t="s">
        <v>1255</v>
      </c>
      <c r="C234" s="2" t="s">
        <v>1287</v>
      </c>
      <c r="D234" s="2">
        <v>17000</v>
      </c>
      <c r="E234" s="10">
        <v>5</v>
      </c>
      <c r="F234" s="11" t="s">
        <v>1311</v>
      </c>
      <c r="G234" s="19">
        <f>PRODUCT(2350,USDs)</f>
        <v>74025</v>
      </c>
      <c r="H234" s="32" t="s">
        <v>1377</v>
      </c>
    </row>
    <row r="235" spans="1:8">
      <c r="A235" s="91" t="s">
        <v>230</v>
      </c>
      <c r="B235" s="2" t="s">
        <v>1255</v>
      </c>
      <c r="C235" s="2" t="s">
        <v>1287</v>
      </c>
      <c r="D235" s="2">
        <v>22000</v>
      </c>
      <c r="E235" s="10">
        <v>5</v>
      </c>
      <c r="F235" s="11" t="s">
        <v>1311</v>
      </c>
      <c r="G235" s="19">
        <f>PRODUCT(2590,USDs)</f>
        <v>81585</v>
      </c>
      <c r="H235" s="32" t="s">
        <v>1377</v>
      </c>
    </row>
    <row r="236" spans="1:8">
      <c r="A236" s="91" t="s">
        <v>231</v>
      </c>
      <c r="B236" s="2" t="s">
        <v>1255</v>
      </c>
      <c r="C236" s="2" t="s">
        <v>1287</v>
      </c>
      <c r="D236" s="2">
        <v>33000</v>
      </c>
      <c r="E236" s="10">
        <v>5</v>
      </c>
      <c r="F236" s="11" t="s">
        <v>1311</v>
      </c>
      <c r="G236" s="19">
        <f>PRODUCT(3080,USDs)</f>
        <v>97020</v>
      </c>
      <c r="H236" s="32" t="s">
        <v>1377</v>
      </c>
    </row>
    <row r="237" spans="1:8">
      <c r="A237" s="91" t="s">
        <v>232</v>
      </c>
      <c r="B237" s="2" t="s">
        <v>1255</v>
      </c>
      <c r="C237" s="2" t="s">
        <v>1287</v>
      </c>
      <c r="D237" s="2">
        <v>62000</v>
      </c>
      <c r="E237" s="10">
        <v>5</v>
      </c>
      <c r="F237" s="11" t="s">
        <v>1311</v>
      </c>
      <c r="G237" s="19">
        <f>PRODUCT(3080,USDs)</f>
        <v>97020</v>
      </c>
      <c r="H237" s="32" t="s">
        <v>1377</v>
      </c>
    </row>
    <row r="238" spans="1:8">
      <c r="A238" s="91" t="s">
        <v>233</v>
      </c>
      <c r="B238" s="2" t="s">
        <v>1255</v>
      </c>
      <c r="C238" s="2" t="s">
        <v>1287</v>
      </c>
      <c r="D238" s="2">
        <v>17000</v>
      </c>
      <c r="E238" s="10">
        <v>5</v>
      </c>
      <c r="F238" s="11" t="s">
        <v>1311</v>
      </c>
      <c r="G238" s="19">
        <f>PRODUCT(2590,USDs)</f>
        <v>81585</v>
      </c>
      <c r="H238" s="32" t="s">
        <v>1377</v>
      </c>
    </row>
    <row r="239" spans="1:8">
      <c r="A239" s="91" t="s">
        <v>234</v>
      </c>
      <c r="B239" s="2" t="s">
        <v>1255</v>
      </c>
      <c r="C239" s="2" t="s">
        <v>1287</v>
      </c>
      <c r="D239" s="2">
        <v>22000</v>
      </c>
      <c r="E239" s="10">
        <v>5</v>
      </c>
      <c r="F239" s="11" t="s">
        <v>1311</v>
      </c>
      <c r="G239" s="19">
        <f>PRODUCT(2840,USDs)</f>
        <v>89460</v>
      </c>
      <c r="H239" s="32" t="s">
        <v>1377</v>
      </c>
    </row>
    <row r="240" spans="1:8">
      <c r="A240" s="91" t="s">
        <v>235</v>
      </c>
      <c r="B240" s="2" t="s">
        <v>1255</v>
      </c>
      <c r="C240" s="2" t="s">
        <v>1287</v>
      </c>
      <c r="D240" s="2">
        <v>33000</v>
      </c>
      <c r="E240" s="10">
        <v>5</v>
      </c>
      <c r="F240" s="11" t="s">
        <v>1311</v>
      </c>
      <c r="G240" s="19">
        <f>PRODUCT(3330,USDs)</f>
        <v>104895</v>
      </c>
      <c r="H240" s="32" t="s">
        <v>1377</v>
      </c>
    </row>
    <row r="241" spans="1:8">
      <c r="A241" s="91" t="s">
        <v>236</v>
      </c>
      <c r="B241" s="2" t="s">
        <v>1255</v>
      </c>
      <c r="C241" s="2" t="s">
        <v>1287</v>
      </c>
      <c r="D241" s="2">
        <v>62000</v>
      </c>
      <c r="E241" s="10">
        <v>5</v>
      </c>
      <c r="F241" s="11" t="s">
        <v>1311</v>
      </c>
      <c r="G241" s="19">
        <f>PRODUCT(3330,USDs)</f>
        <v>104895</v>
      </c>
      <c r="H241" s="32" t="s">
        <v>1377</v>
      </c>
    </row>
    <row r="242" spans="1:8">
      <c r="A242" s="91" t="s">
        <v>237</v>
      </c>
      <c r="B242" s="2" t="s">
        <v>1257</v>
      </c>
      <c r="C242" s="2" t="s">
        <v>1287</v>
      </c>
      <c r="D242" s="2">
        <v>1500</v>
      </c>
      <c r="E242" s="10">
        <v>10</v>
      </c>
      <c r="F242" s="11" t="s">
        <v>1310</v>
      </c>
      <c r="G242" s="19">
        <f>PRODUCT(300,USDs)</f>
        <v>9450</v>
      </c>
      <c r="H242" s="32" t="s">
        <v>1377</v>
      </c>
    </row>
    <row r="243" spans="1:8">
      <c r="A243" s="91" t="s">
        <v>238</v>
      </c>
      <c r="B243" s="2" t="s">
        <v>1257</v>
      </c>
      <c r="C243" s="2" t="s">
        <v>1287</v>
      </c>
      <c r="D243" s="2">
        <v>3000</v>
      </c>
      <c r="E243" s="10">
        <v>20</v>
      </c>
      <c r="F243" s="10">
        <v>1</v>
      </c>
      <c r="G243" s="19">
        <f>PRODUCT(300,USDs)</f>
        <v>9450</v>
      </c>
      <c r="H243" s="32" t="s">
        <v>1377</v>
      </c>
    </row>
    <row r="244" spans="1:8">
      <c r="A244" s="91" t="s">
        <v>239</v>
      </c>
      <c r="B244" s="2" t="s">
        <v>1257</v>
      </c>
      <c r="C244" s="2" t="s">
        <v>1287</v>
      </c>
      <c r="D244" s="2">
        <v>6000</v>
      </c>
      <c r="E244" s="10">
        <v>40</v>
      </c>
      <c r="F244" s="10">
        <v>2</v>
      </c>
      <c r="G244" s="19">
        <f>PRODUCT(300,USDs)</f>
        <v>9450</v>
      </c>
      <c r="H244" s="32" t="s">
        <v>1377</v>
      </c>
    </row>
    <row r="245" spans="1:8">
      <c r="A245" s="91" t="s">
        <v>240</v>
      </c>
      <c r="B245" s="2" t="s">
        <v>1255</v>
      </c>
      <c r="C245" s="2" t="s">
        <v>1287</v>
      </c>
      <c r="D245" s="2">
        <v>220</v>
      </c>
      <c r="E245" s="11" t="s">
        <v>1312</v>
      </c>
      <c r="F245" s="11" t="s">
        <v>1305</v>
      </c>
      <c r="G245" s="19">
        <f>PRODUCT(590,USDs)</f>
        <v>18585</v>
      </c>
      <c r="H245" s="32" t="s">
        <v>1377</v>
      </c>
    </row>
    <row r="246" spans="1:8">
      <c r="A246" s="91" t="s">
        <v>241</v>
      </c>
      <c r="B246" s="2" t="s">
        <v>1255</v>
      </c>
      <c r="C246" s="2" t="s">
        <v>1287</v>
      </c>
      <c r="D246" s="2">
        <v>420</v>
      </c>
      <c r="E246" s="11" t="s">
        <v>1312</v>
      </c>
      <c r="F246" s="11" t="s">
        <v>1305</v>
      </c>
      <c r="G246" s="19">
        <f>PRODUCT(610,USDs)</f>
        <v>19215</v>
      </c>
      <c r="H246" s="32" t="s">
        <v>1377</v>
      </c>
    </row>
    <row r="247" spans="1:8">
      <c r="A247" s="91" t="s">
        <v>242</v>
      </c>
      <c r="B247" s="2" t="s">
        <v>1255</v>
      </c>
      <c r="C247" s="2" t="s">
        <v>1287</v>
      </c>
      <c r="D247" s="2">
        <v>620</v>
      </c>
      <c r="E247" s="11" t="s">
        <v>1310</v>
      </c>
      <c r="F247" s="11" t="s">
        <v>1305</v>
      </c>
      <c r="G247" s="19">
        <f>PRODUCT(640,USDs)</f>
        <v>20160</v>
      </c>
      <c r="H247" s="32" t="s">
        <v>1377</v>
      </c>
    </row>
    <row r="248" spans="1:8">
      <c r="A248" s="91" t="s">
        <v>243</v>
      </c>
      <c r="B248" s="2" t="s">
        <v>1255</v>
      </c>
      <c r="C248" s="2" t="s">
        <v>1287</v>
      </c>
      <c r="D248" s="2">
        <v>1200</v>
      </c>
      <c r="E248" s="10">
        <v>5</v>
      </c>
      <c r="F248" s="11" t="s">
        <v>1311</v>
      </c>
      <c r="G248" s="19">
        <f>PRODUCT(590,USDs)</f>
        <v>18585</v>
      </c>
      <c r="H248" s="32" t="s">
        <v>1377</v>
      </c>
    </row>
    <row r="249" spans="1:8">
      <c r="A249" s="91" t="s">
        <v>244</v>
      </c>
      <c r="B249" s="2" t="s">
        <v>1255</v>
      </c>
      <c r="C249" s="2" t="s">
        <v>1287</v>
      </c>
      <c r="D249" s="2">
        <v>2200</v>
      </c>
      <c r="E249" s="10">
        <v>5</v>
      </c>
      <c r="F249" s="11" t="s">
        <v>1311</v>
      </c>
      <c r="G249" s="19">
        <f>PRODUCT(610,USDs)</f>
        <v>19215</v>
      </c>
      <c r="H249" s="32" t="s">
        <v>1377</v>
      </c>
    </row>
    <row r="250" spans="1:8">
      <c r="A250" s="91" t="s">
        <v>245</v>
      </c>
      <c r="B250" s="2" t="s">
        <v>1255</v>
      </c>
      <c r="C250" s="2" t="s">
        <v>1287</v>
      </c>
      <c r="D250" s="2">
        <v>4200</v>
      </c>
      <c r="E250" s="10">
        <v>5</v>
      </c>
      <c r="F250" s="11" t="s">
        <v>1311</v>
      </c>
      <c r="G250" s="19">
        <f>PRODUCT(640,USDs)</f>
        <v>20160</v>
      </c>
      <c r="H250" s="32" t="s">
        <v>1377</v>
      </c>
    </row>
    <row r="251" spans="1:8">
      <c r="A251" s="91" t="s">
        <v>246</v>
      </c>
      <c r="B251" s="2" t="s">
        <v>1255</v>
      </c>
      <c r="C251" s="2" t="s">
        <v>1287</v>
      </c>
      <c r="D251" s="2">
        <v>6200</v>
      </c>
      <c r="E251" s="10">
        <v>5</v>
      </c>
      <c r="F251" s="11" t="s">
        <v>1311</v>
      </c>
      <c r="G251" s="19">
        <f>PRODUCT(660,USDs)</f>
        <v>20790</v>
      </c>
      <c r="H251" s="32" t="s">
        <v>1377</v>
      </c>
    </row>
    <row r="252" spans="1:8">
      <c r="A252" s="91" t="s">
        <v>247</v>
      </c>
      <c r="B252" s="2" t="s">
        <v>1255</v>
      </c>
      <c r="C252" s="2" t="s">
        <v>1287</v>
      </c>
      <c r="D252" s="2">
        <v>12000</v>
      </c>
      <c r="E252" s="10">
        <v>50</v>
      </c>
      <c r="F252" s="10">
        <v>1</v>
      </c>
      <c r="G252" s="19">
        <f>PRODUCT(640,USDs)</f>
        <v>20160</v>
      </c>
      <c r="H252" s="32" t="s">
        <v>1377</v>
      </c>
    </row>
    <row r="253" spans="1:8">
      <c r="A253" s="91" t="s">
        <v>248</v>
      </c>
      <c r="B253" s="2" t="s">
        <v>1255</v>
      </c>
      <c r="C253" s="2" t="s">
        <v>1287</v>
      </c>
      <c r="D253" s="2">
        <v>220</v>
      </c>
      <c r="E253" s="11" t="s">
        <v>1312</v>
      </c>
      <c r="F253" s="11" t="s">
        <v>1305</v>
      </c>
      <c r="G253" s="19">
        <f>PRODUCT(940,USDs)</f>
        <v>29610</v>
      </c>
      <c r="H253" s="32" t="s">
        <v>1377</v>
      </c>
    </row>
    <row r="254" spans="1:8">
      <c r="A254" s="91" t="s">
        <v>249</v>
      </c>
      <c r="B254" s="2" t="s">
        <v>1255</v>
      </c>
      <c r="C254" s="2" t="s">
        <v>1287</v>
      </c>
      <c r="D254" s="2">
        <v>320</v>
      </c>
      <c r="E254" s="11" t="s">
        <v>1312</v>
      </c>
      <c r="F254" s="11" t="s">
        <v>1305</v>
      </c>
      <c r="G254" s="19">
        <f>PRODUCT(960,USDs)</f>
        <v>30240</v>
      </c>
      <c r="H254" s="32" t="s">
        <v>1377</v>
      </c>
    </row>
    <row r="255" spans="1:8">
      <c r="A255" s="91" t="s">
        <v>250</v>
      </c>
      <c r="B255" s="2" t="s">
        <v>1255</v>
      </c>
      <c r="C255" s="2" t="s">
        <v>1287</v>
      </c>
      <c r="D255" s="2">
        <v>620</v>
      </c>
      <c r="E255" s="11" t="s">
        <v>1312</v>
      </c>
      <c r="F255" s="11" t="s">
        <v>1305</v>
      </c>
      <c r="G255" s="19">
        <f>PRODUCT(1040,USDs)</f>
        <v>32760</v>
      </c>
      <c r="H255" s="32" t="s">
        <v>1377</v>
      </c>
    </row>
    <row r="256" spans="1:8">
      <c r="A256" s="91" t="s">
        <v>251</v>
      </c>
      <c r="B256" s="2" t="s">
        <v>1255</v>
      </c>
      <c r="C256" s="2" t="s">
        <v>1287</v>
      </c>
      <c r="D256" s="2">
        <v>820</v>
      </c>
      <c r="E256" s="11" t="s">
        <v>1312</v>
      </c>
      <c r="F256" s="11" t="s">
        <v>1305</v>
      </c>
      <c r="G256" s="19">
        <f>PRODUCT(1080,USDs)</f>
        <v>34020</v>
      </c>
      <c r="H256" s="32" t="s">
        <v>1377</v>
      </c>
    </row>
    <row r="257" spans="1:8">
      <c r="A257" s="91" t="s">
        <v>252</v>
      </c>
      <c r="B257" s="2" t="s">
        <v>1255</v>
      </c>
      <c r="C257" s="2" t="s">
        <v>1287</v>
      </c>
      <c r="D257" s="2">
        <v>2200</v>
      </c>
      <c r="E257" s="10">
        <v>5</v>
      </c>
      <c r="F257" s="11" t="s">
        <v>1311</v>
      </c>
      <c r="G257" s="19">
        <f>PRODUCT(960,USDs)</f>
        <v>30240</v>
      </c>
      <c r="H257" s="32" t="s">
        <v>1377</v>
      </c>
    </row>
    <row r="258" spans="1:8">
      <c r="A258" s="91" t="s">
        <v>253</v>
      </c>
      <c r="B258" s="2" t="s">
        <v>1255</v>
      </c>
      <c r="C258" s="2" t="s">
        <v>1287</v>
      </c>
      <c r="D258" s="2">
        <v>3200</v>
      </c>
      <c r="E258" s="10">
        <v>5</v>
      </c>
      <c r="F258" s="11" t="s">
        <v>1311</v>
      </c>
      <c r="G258" s="19">
        <f>PRODUCT(980,USDs)</f>
        <v>30870</v>
      </c>
      <c r="H258" s="32" t="s">
        <v>1377</v>
      </c>
    </row>
    <row r="259" spans="1:8">
      <c r="A259" s="91" t="s">
        <v>254</v>
      </c>
      <c r="B259" s="2" t="s">
        <v>1255</v>
      </c>
      <c r="C259" s="2" t="s">
        <v>1287</v>
      </c>
      <c r="D259" s="2">
        <v>6200</v>
      </c>
      <c r="E259" s="10">
        <v>5</v>
      </c>
      <c r="F259" s="11" t="s">
        <v>1311</v>
      </c>
      <c r="G259" s="19">
        <f>PRODUCT(1060,USDs)</f>
        <v>33390</v>
      </c>
      <c r="H259" s="32" t="s">
        <v>1377</v>
      </c>
    </row>
    <row r="260" spans="1:8">
      <c r="A260" s="91" t="s">
        <v>255</v>
      </c>
      <c r="B260" s="2" t="s">
        <v>1255</v>
      </c>
      <c r="C260" s="2" t="s">
        <v>1287</v>
      </c>
      <c r="D260" s="2">
        <v>8200</v>
      </c>
      <c r="E260" s="10">
        <v>5</v>
      </c>
      <c r="F260" s="11" t="s">
        <v>1311</v>
      </c>
      <c r="G260" s="19">
        <f>PRODUCT(1100,USDs)</f>
        <v>34650</v>
      </c>
      <c r="H260" s="32" t="s">
        <v>1377</v>
      </c>
    </row>
    <row r="261" spans="1:8">
      <c r="A261" s="91" t="s">
        <v>256</v>
      </c>
      <c r="B261" s="2" t="s">
        <v>1255</v>
      </c>
      <c r="C261" s="2" t="s">
        <v>1287</v>
      </c>
      <c r="D261" s="2">
        <v>15000</v>
      </c>
      <c r="E261" s="10">
        <v>50</v>
      </c>
      <c r="F261" s="10" t="s">
        <v>1313</v>
      </c>
      <c r="G261" s="19">
        <f>PRODUCT(960,USDs)</f>
        <v>30240</v>
      </c>
      <c r="H261" s="32" t="s">
        <v>1377</v>
      </c>
    </row>
    <row r="262" spans="1:8">
      <c r="A262" s="91" t="s">
        <v>257</v>
      </c>
      <c r="B262" s="2" t="s">
        <v>1262</v>
      </c>
      <c r="C262" s="2" t="s">
        <v>1287</v>
      </c>
      <c r="D262" s="2">
        <v>2000</v>
      </c>
      <c r="E262" s="11" t="s">
        <v>1310</v>
      </c>
      <c r="F262" s="11" t="s">
        <v>1305</v>
      </c>
      <c r="G262" s="19">
        <f>PRODUCT(5240,USDs)</f>
        <v>165060</v>
      </c>
      <c r="H262" s="32" t="s">
        <v>1377</v>
      </c>
    </row>
    <row r="263" spans="1:8">
      <c r="A263" s="91" t="s">
        <v>258</v>
      </c>
      <c r="B263" s="2" t="s">
        <v>1262</v>
      </c>
      <c r="C263" s="2" t="s">
        <v>1287</v>
      </c>
      <c r="D263" s="2">
        <v>2000</v>
      </c>
      <c r="E263" s="11" t="s">
        <v>1310</v>
      </c>
      <c r="F263" s="11" t="s">
        <v>1305</v>
      </c>
      <c r="G263" s="19">
        <f>PRODUCT(4400,USDs)</f>
        <v>138600</v>
      </c>
      <c r="H263" s="32" t="s">
        <v>1377</v>
      </c>
    </row>
    <row r="264" spans="1:8">
      <c r="A264" s="91" t="s">
        <v>259</v>
      </c>
      <c r="B264" s="2" t="s">
        <v>1262</v>
      </c>
      <c r="C264" s="2" t="s">
        <v>1287</v>
      </c>
      <c r="D264" s="2">
        <v>6000</v>
      </c>
      <c r="E264" s="10">
        <v>5</v>
      </c>
      <c r="F264" s="11" t="s">
        <v>1311</v>
      </c>
      <c r="G264" s="19">
        <f>PRODUCT(4860,USDs)</f>
        <v>153090</v>
      </c>
      <c r="H264" s="32" t="s">
        <v>1377</v>
      </c>
    </row>
    <row r="265" spans="1:8">
      <c r="A265" s="91" t="s">
        <v>260</v>
      </c>
      <c r="B265" s="2" t="s">
        <v>1262</v>
      </c>
      <c r="C265" s="2" t="s">
        <v>1287</v>
      </c>
      <c r="D265" s="2">
        <v>6000</v>
      </c>
      <c r="E265" s="10">
        <v>5</v>
      </c>
      <c r="F265" s="11" t="s">
        <v>1311</v>
      </c>
      <c r="G265" s="19">
        <f>PRODUCT(4040,USDs)</f>
        <v>127260</v>
      </c>
      <c r="H265" s="32" t="s">
        <v>1377</v>
      </c>
    </row>
    <row r="266" spans="1:8">
      <c r="A266" s="91" t="s">
        <v>261</v>
      </c>
      <c r="B266" s="2" t="s">
        <v>1262</v>
      </c>
      <c r="C266" s="2" t="s">
        <v>1287</v>
      </c>
      <c r="D266" s="2">
        <v>12000</v>
      </c>
      <c r="E266" s="10">
        <v>5</v>
      </c>
      <c r="F266" s="11" t="s">
        <v>1311</v>
      </c>
      <c r="G266" s="19">
        <f>PRODUCT(5100,USDs)</f>
        <v>160650</v>
      </c>
      <c r="H266" s="32" t="s">
        <v>1377</v>
      </c>
    </row>
    <row r="267" spans="1:8">
      <c r="A267" s="91" t="s">
        <v>262</v>
      </c>
      <c r="B267" s="2" t="s">
        <v>1262</v>
      </c>
      <c r="C267" s="2" t="s">
        <v>1287</v>
      </c>
      <c r="D267" s="2">
        <v>12000</v>
      </c>
      <c r="E267" s="10">
        <v>5</v>
      </c>
      <c r="F267" s="11" t="s">
        <v>1311</v>
      </c>
      <c r="G267" s="19">
        <f>PRODUCT(4280,USDs)</f>
        <v>134820</v>
      </c>
      <c r="H267" s="32" t="s">
        <v>1377</v>
      </c>
    </row>
    <row r="268" spans="1:8">
      <c r="A268" s="91" t="s">
        <v>263</v>
      </c>
      <c r="B268" s="2" t="s">
        <v>1262</v>
      </c>
      <c r="C268" s="2" t="s">
        <v>1287</v>
      </c>
      <c r="D268" s="2">
        <v>30000</v>
      </c>
      <c r="E268" s="10">
        <v>250</v>
      </c>
      <c r="F268" s="10" t="s">
        <v>1321</v>
      </c>
      <c r="G268" s="19">
        <f>PRODUCT(5880,USDs)</f>
        <v>185220</v>
      </c>
      <c r="H268" s="32" t="s">
        <v>1377</v>
      </c>
    </row>
    <row r="269" spans="1:8">
      <c r="A269" s="91" t="s">
        <v>264</v>
      </c>
      <c r="B269" s="2" t="s">
        <v>1262</v>
      </c>
      <c r="C269" s="2" t="s">
        <v>1287</v>
      </c>
      <c r="D269" s="2">
        <v>30000</v>
      </c>
      <c r="E269" s="10">
        <v>250</v>
      </c>
      <c r="F269" s="10" t="s">
        <v>1321</v>
      </c>
      <c r="G269" s="19">
        <f>PRODUCT(4980,USDs)</f>
        <v>156870</v>
      </c>
      <c r="H269" s="32" t="s">
        <v>1377</v>
      </c>
    </row>
    <row r="270" spans="1:8">
      <c r="A270" s="91" t="s">
        <v>265</v>
      </c>
      <c r="B270" s="2" t="s">
        <v>1262</v>
      </c>
      <c r="C270" s="2" t="s">
        <v>1287</v>
      </c>
      <c r="D270" s="2">
        <v>60000</v>
      </c>
      <c r="E270" s="10">
        <v>50</v>
      </c>
      <c r="F270" s="10" t="s">
        <v>1313</v>
      </c>
      <c r="G270" s="19">
        <f>PRODUCT(6700,USDs)</f>
        <v>211050</v>
      </c>
      <c r="H270" s="32" t="s">
        <v>1377</v>
      </c>
    </row>
    <row r="271" spans="1:8">
      <c r="A271" s="91" t="s">
        <v>266</v>
      </c>
      <c r="B271" s="2" t="s">
        <v>1262</v>
      </c>
      <c r="C271" s="2" t="s">
        <v>1287</v>
      </c>
      <c r="D271" s="2">
        <v>60000</v>
      </c>
      <c r="E271" s="10">
        <v>50</v>
      </c>
      <c r="F271" s="10" t="s">
        <v>1313</v>
      </c>
      <c r="G271" s="19">
        <f>PRODUCT(5780,USDs)</f>
        <v>182070</v>
      </c>
      <c r="H271" s="32" t="s">
        <v>1377</v>
      </c>
    </row>
    <row r="272" spans="1:8">
      <c r="A272" s="91" t="s">
        <v>267</v>
      </c>
      <c r="B272" s="2" t="s">
        <v>1262</v>
      </c>
      <c r="C272" s="2" t="s">
        <v>1287</v>
      </c>
      <c r="D272" s="2">
        <v>610</v>
      </c>
      <c r="E272" s="11" t="s">
        <v>1310</v>
      </c>
      <c r="F272" s="11" t="s">
        <v>1305</v>
      </c>
      <c r="G272" s="19">
        <f>PRODUCT(5360,USDs)</f>
        <v>168840</v>
      </c>
      <c r="H272" s="32" t="s">
        <v>1377</v>
      </c>
    </row>
    <row r="273" spans="1:8">
      <c r="A273" s="91" t="s">
        <v>268</v>
      </c>
      <c r="B273" s="2" t="s">
        <v>1262</v>
      </c>
      <c r="C273" s="2" t="s">
        <v>1287</v>
      </c>
      <c r="D273" s="2">
        <v>610</v>
      </c>
      <c r="E273" s="11" t="s">
        <v>1310</v>
      </c>
      <c r="F273" s="11" t="s">
        <v>1305</v>
      </c>
      <c r="G273" s="19">
        <f>PRODUCT(4520,USDs)</f>
        <v>142380</v>
      </c>
      <c r="H273" s="32" t="s">
        <v>1377</v>
      </c>
    </row>
    <row r="274" spans="1:8">
      <c r="A274" s="91" t="s">
        <v>269</v>
      </c>
      <c r="B274" s="2" t="s">
        <v>1262</v>
      </c>
      <c r="C274" s="2" t="s">
        <v>1287</v>
      </c>
      <c r="D274" s="2">
        <v>1500</v>
      </c>
      <c r="E274" s="11" t="s">
        <v>1310</v>
      </c>
      <c r="F274" s="11" t="s">
        <v>1305</v>
      </c>
      <c r="G274" s="19">
        <f>PRODUCT(5580,USDs)</f>
        <v>175770</v>
      </c>
      <c r="H274" s="32" t="s">
        <v>1377</v>
      </c>
    </row>
    <row r="275" spans="1:8">
      <c r="A275" s="91" t="s">
        <v>270</v>
      </c>
      <c r="B275" s="2" t="s">
        <v>1262</v>
      </c>
      <c r="C275" s="2" t="s">
        <v>1287</v>
      </c>
      <c r="D275" s="2">
        <v>1500</v>
      </c>
      <c r="E275" s="11" t="s">
        <v>1310</v>
      </c>
      <c r="F275" s="11" t="s">
        <v>1305</v>
      </c>
      <c r="G275" s="19">
        <f>PRODUCT(4760,USDs)</f>
        <v>149940</v>
      </c>
      <c r="H275" s="32" t="s">
        <v>1377</v>
      </c>
    </row>
    <row r="276" spans="1:8">
      <c r="A276" s="91" t="s">
        <v>271</v>
      </c>
      <c r="B276" s="2" t="s">
        <v>1262</v>
      </c>
      <c r="C276" s="2" t="s">
        <v>1287</v>
      </c>
      <c r="D276" s="2">
        <v>3100</v>
      </c>
      <c r="E276" s="11" t="s">
        <v>1310</v>
      </c>
      <c r="F276" s="11" t="s">
        <v>1305</v>
      </c>
      <c r="G276" s="19">
        <f>PRODUCT(5840,USDs)</f>
        <v>183960</v>
      </c>
      <c r="H276" s="32" t="s">
        <v>1377</v>
      </c>
    </row>
    <row r="277" spans="1:8">
      <c r="A277" s="91" t="s">
        <v>272</v>
      </c>
      <c r="B277" s="2" t="s">
        <v>1262</v>
      </c>
      <c r="C277" s="2" t="s">
        <v>1287</v>
      </c>
      <c r="D277" s="2">
        <v>3100</v>
      </c>
      <c r="E277" s="11" t="s">
        <v>1310</v>
      </c>
      <c r="F277" s="11" t="s">
        <v>1305</v>
      </c>
      <c r="G277" s="19">
        <f>PRODUCT(5020,USDs)</f>
        <v>158130</v>
      </c>
      <c r="H277" s="32" t="s">
        <v>1377</v>
      </c>
    </row>
    <row r="278" spans="1:8">
      <c r="A278" s="91" t="s">
        <v>273</v>
      </c>
      <c r="B278" s="2" t="s">
        <v>1262</v>
      </c>
      <c r="C278" s="2" t="s">
        <v>1287</v>
      </c>
      <c r="D278" s="2">
        <v>6100</v>
      </c>
      <c r="E278" s="10">
        <v>5</v>
      </c>
      <c r="F278" s="11" t="s">
        <v>1311</v>
      </c>
      <c r="G278" s="19">
        <f>PRODUCT(5360,USDs)</f>
        <v>168840</v>
      </c>
      <c r="H278" s="32" t="s">
        <v>1377</v>
      </c>
    </row>
    <row r="279" spans="1:8">
      <c r="A279" s="91" t="s">
        <v>274</v>
      </c>
      <c r="B279" s="2" t="s">
        <v>1262</v>
      </c>
      <c r="C279" s="2" t="s">
        <v>1287</v>
      </c>
      <c r="D279" s="2">
        <v>6100</v>
      </c>
      <c r="E279" s="10">
        <v>5</v>
      </c>
      <c r="F279" s="11" t="s">
        <v>1311</v>
      </c>
      <c r="G279" s="19">
        <f>PRODUCT(4520,USDs)</f>
        <v>142380</v>
      </c>
      <c r="H279" s="32" t="s">
        <v>1377</v>
      </c>
    </row>
    <row r="280" spans="1:8">
      <c r="A280" s="91" t="s">
        <v>275</v>
      </c>
      <c r="B280" s="2" t="s">
        <v>1262</v>
      </c>
      <c r="C280" s="2" t="s">
        <v>1287</v>
      </c>
      <c r="D280" s="2">
        <v>30000</v>
      </c>
      <c r="E280" s="10">
        <v>50</v>
      </c>
      <c r="F280" s="10" t="s">
        <v>1313</v>
      </c>
      <c r="G280" s="19">
        <f>PRODUCT(7220,USDs)</f>
        <v>227430</v>
      </c>
      <c r="H280" s="32" t="s">
        <v>1377</v>
      </c>
    </row>
    <row r="281" spans="1:8">
      <c r="A281" s="91" t="s">
        <v>276</v>
      </c>
      <c r="B281" s="2" t="s">
        <v>1262</v>
      </c>
      <c r="C281" s="2" t="s">
        <v>1287</v>
      </c>
      <c r="D281" s="2">
        <v>30000</v>
      </c>
      <c r="E281" s="10">
        <v>50</v>
      </c>
      <c r="F281" s="10" t="s">
        <v>1313</v>
      </c>
      <c r="G281" s="19">
        <f>PRODUCT(6320,USDs)</f>
        <v>199080</v>
      </c>
      <c r="H281" s="32" t="s">
        <v>1377</v>
      </c>
    </row>
    <row r="282" spans="1:8">
      <c r="A282" s="91" t="s">
        <v>277</v>
      </c>
      <c r="B282" s="2" t="s">
        <v>1263</v>
      </c>
      <c r="C282" s="2" t="s">
        <v>1287</v>
      </c>
      <c r="D282" s="2">
        <v>30000</v>
      </c>
      <c r="E282" s="10">
        <v>50</v>
      </c>
      <c r="F282" s="10" t="s">
        <v>1313</v>
      </c>
      <c r="G282" s="19">
        <f>PRODUCT(1950,USDs)</f>
        <v>61425</v>
      </c>
      <c r="H282" s="32" t="s">
        <v>1377</v>
      </c>
    </row>
    <row r="283" spans="1:8">
      <c r="A283" s="91" t="s">
        <v>278</v>
      </c>
      <c r="B283" s="2" t="s">
        <v>1260</v>
      </c>
      <c r="C283" s="2" t="s">
        <v>1287</v>
      </c>
      <c r="D283" s="2">
        <v>60000</v>
      </c>
      <c r="E283" s="10">
        <v>1000</v>
      </c>
      <c r="F283" s="10" t="s">
        <v>1322</v>
      </c>
      <c r="G283" s="19">
        <f>PRODUCT(260,USDs)</f>
        <v>8190</v>
      </c>
      <c r="H283" s="32" t="s">
        <v>1377</v>
      </c>
    </row>
    <row r="284" spans="1:8">
      <c r="A284" s="91" t="s">
        <v>279</v>
      </c>
      <c r="B284" s="2" t="s">
        <v>1260</v>
      </c>
      <c r="C284" s="2" t="s">
        <v>1287</v>
      </c>
      <c r="D284" s="2">
        <v>150000</v>
      </c>
      <c r="E284" s="10">
        <v>2000</v>
      </c>
      <c r="F284" s="11" t="s">
        <v>1323</v>
      </c>
      <c r="G284" s="19">
        <f>PRODUCT(260,USDs)</f>
        <v>8190</v>
      </c>
      <c r="H284" s="32" t="s">
        <v>1377</v>
      </c>
    </row>
    <row r="285" spans="1:8">
      <c r="A285" s="91" t="s">
        <v>280</v>
      </c>
      <c r="B285" s="2" t="s">
        <v>1264</v>
      </c>
      <c r="C285" s="2" t="s">
        <v>1287</v>
      </c>
      <c r="D285" s="2">
        <v>620</v>
      </c>
      <c r="E285" s="11" t="s">
        <v>1311</v>
      </c>
      <c r="F285" s="11" t="s">
        <v>1307</v>
      </c>
      <c r="G285" s="19">
        <f>PRODUCT(1960,USDs)</f>
        <v>61740</v>
      </c>
      <c r="H285" s="32" t="s">
        <v>1377</v>
      </c>
    </row>
    <row r="286" spans="1:8">
      <c r="A286" s="91" t="s">
        <v>281</v>
      </c>
      <c r="B286" s="2" t="s">
        <v>1264</v>
      </c>
      <c r="C286" s="2" t="s">
        <v>1287</v>
      </c>
      <c r="D286" s="2">
        <v>1100</v>
      </c>
      <c r="E286" s="11" t="s">
        <v>1312</v>
      </c>
      <c r="F286" s="10" t="s">
        <v>1324</v>
      </c>
      <c r="G286" s="19">
        <f>PRODUCT(2880,USDs)</f>
        <v>90720</v>
      </c>
      <c r="H286" s="32" t="s">
        <v>1377</v>
      </c>
    </row>
    <row r="287" spans="1:8">
      <c r="A287" s="91" t="s">
        <v>282</v>
      </c>
      <c r="B287" s="2" t="s">
        <v>1264</v>
      </c>
      <c r="C287" s="2" t="s">
        <v>1287</v>
      </c>
      <c r="D287" s="2">
        <v>2100</v>
      </c>
      <c r="E287" s="11" t="s">
        <v>1310</v>
      </c>
      <c r="F287" s="11" t="s">
        <v>1325</v>
      </c>
      <c r="G287" s="19">
        <f>PRODUCT(2880,USDs)</f>
        <v>90720</v>
      </c>
      <c r="H287" s="32" t="s">
        <v>1377</v>
      </c>
    </row>
    <row r="288" spans="1:8">
      <c r="A288" s="91" t="s">
        <v>283</v>
      </c>
      <c r="B288" s="2" t="s">
        <v>1264</v>
      </c>
      <c r="C288" s="2" t="s">
        <v>1287</v>
      </c>
      <c r="D288" s="2">
        <v>5100</v>
      </c>
      <c r="E288" s="10">
        <v>1</v>
      </c>
      <c r="F288" s="11" t="s">
        <v>1305</v>
      </c>
      <c r="G288" s="19">
        <f>PRODUCT(2880,USDs)</f>
        <v>90720</v>
      </c>
      <c r="H288" s="32" t="s">
        <v>1377</v>
      </c>
    </row>
    <row r="289" spans="1:8">
      <c r="A289" s="91" t="s">
        <v>284</v>
      </c>
      <c r="B289" s="2" t="s">
        <v>1264</v>
      </c>
      <c r="C289" s="2" t="s">
        <v>1287</v>
      </c>
      <c r="D289" s="2">
        <v>11000</v>
      </c>
      <c r="E289" s="10">
        <v>2</v>
      </c>
      <c r="F289" s="11" t="s">
        <v>1309</v>
      </c>
      <c r="G289" s="19">
        <f>PRODUCT(2880,USDs)</f>
        <v>90720</v>
      </c>
      <c r="H289" s="32" t="s">
        <v>1377</v>
      </c>
    </row>
    <row r="290" spans="1:8">
      <c r="A290" s="91" t="s">
        <v>285</v>
      </c>
      <c r="B290" s="2" t="s">
        <v>1264</v>
      </c>
      <c r="C290" s="2" t="s">
        <v>1287</v>
      </c>
      <c r="D290" s="2">
        <v>21000</v>
      </c>
      <c r="E290" s="10">
        <v>5</v>
      </c>
      <c r="F290" s="11" t="s">
        <v>1316</v>
      </c>
      <c r="G290" s="19">
        <f>PRODUCT(3220,USDs)</f>
        <v>101430</v>
      </c>
      <c r="H290" s="32" t="s">
        <v>1377</v>
      </c>
    </row>
    <row r="291" spans="1:8">
      <c r="A291" s="91" t="s">
        <v>286</v>
      </c>
      <c r="B291" s="2" t="s">
        <v>1254</v>
      </c>
      <c r="C291" s="2" t="s">
        <v>1288</v>
      </c>
      <c r="D291" s="2">
        <v>120</v>
      </c>
      <c r="E291" s="11" t="s">
        <v>1305</v>
      </c>
      <c r="F291" s="10" t="s">
        <v>1306</v>
      </c>
      <c r="G291" s="19">
        <v>53170</v>
      </c>
      <c r="H291" s="32" t="s">
        <v>1377</v>
      </c>
    </row>
    <row r="292" spans="1:8">
      <c r="A292" s="91" t="s">
        <v>287</v>
      </c>
      <c r="B292" s="2" t="s">
        <v>1254</v>
      </c>
      <c r="C292" s="2" t="s">
        <v>1288</v>
      </c>
      <c r="D292" s="2">
        <v>210</v>
      </c>
      <c r="E292" s="11" t="s">
        <v>1305</v>
      </c>
      <c r="F292" s="10" t="s">
        <v>1306</v>
      </c>
      <c r="G292" s="19">
        <v>56670</v>
      </c>
      <c r="H292" s="32" t="s">
        <v>1377</v>
      </c>
    </row>
    <row r="293" spans="1:8">
      <c r="A293" s="91" t="s">
        <v>288</v>
      </c>
      <c r="B293" s="2" t="s">
        <v>1255</v>
      </c>
      <c r="C293" s="2" t="s">
        <v>1288</v>
      </c>
      <c r="D293" s="2">
        <v>150</v>
      </c>
      <c r="E293" s="11" t="s">
        <v>1309</v>
      </c>
      <c r="F293" s="11" t="s">
        <v>1307</v>
      </c>
      <c r="G293" s="19">
        <v>23325</v>
      </c>
      <c r="H293" s="32" t="s">
        <v>1377</v>
      </c>
    </row>
    <row r="294" spans="1:8">
      <c r="A294" s="91" t="s">
        <v>289</v>
      </c>
      <c r="B294" s="2" t="s">
        <v>1255</v>
      </c>
      <c r="C294" s="2" t="s">
        <v>1288</v>
      </c>
      <c r="D294" s="2">
        <v>210</v>
      </c>
      <c r="E294" s="11" t="s">
        <v>1309</v>
      </c>
      <c r="F294" s="11" t="s">
        <v>1307</v>
      </c>
      <c r="G294" s="19">
        <v>24325</v>
      </c>
      <c r="H294" s="32" t="s">
        <v>1377</v>
      </c>
    </row>
    <row r="295" spans="1:8">
      <c r="A295" s="91" t="s">
        <v>290</v>
      </c>
      <c r="B295" s="2" t="s">
        <v>1255</v>
      </c>
      <c r="C295" s="2" t="s">
        <v>1288</v>
      </c>
      <c r="D295" s="2">
        <v>310</v>
      </c>
      <c r="E295" s="11" t="s">
        <v>1309</v>
      </c>
      <c r="F295" s="11" t="s">
        <v>1307</v>
      </c>
      <c r="G295" s="19">
        <v>25825</v>
      </c>
      <c r="H295" s="32" t="s">
        <v>1377</v>
      </c>
    </row>
    <row r="296" spans="1:8">
      <c r="A296" s="91" t="s">
        <v>291</v>
      </c>
      <c r="B296" s="2" t="s">
        <v>1255</v>
      </c>
      <c r="C296" s="2" t="s">
        <v>1288</v>
      </c>
      <c r="D296" s="2">
        <v>510</v>
      </c>
      <c r="E296" s="10" t="s">
        <v>1309</v>
      </c>
      <c r="F296" s="11" t="s">
        <v>1307</v>
      </c>
      <c r="G296" s="19">
        <v>31375</v>
      </c>
      <c r="H296" s="32" t="s">
        <v>1377</v>
      </c>
    </row>
    <row r="297" spans="1:8">
      <c r="A297" s="91" t="s">
        <v>292</v>
      </c>
      <c r="B297" s="2" t="s">
        <v>1255</v>
      </c>
      <c r="C297" s="2" t="s">
        <v>1288</v>
      </c>
      <c r="D297" s="2">
        <v>500</v>
      </c>
      <c r="E297" s="11" t="s">
        <v>1310</v>
      </c>
      <c r="F297" s="11" t="s">
        <v>1305</v>
      </c>
      <c r="G297" s="19">
        <v>24325</v>
      </c>
      <c r="H297" s="32" t="s">
        <v>1377</v>
      </c>
    </row>
    <row r="298" spans="1:8">
      <c r="A298" s="91" t="s">
        <v>293</v>
      </c>
      <c r="B298" s="2" t="s">
        <v>1255</v>
      </c>
      <c r="C298" s="2" t="s">
        <v>1288</v>
      </c>
      <c r="D298" s="2">
        <v>1100</v>
      </c>
      <c r="E298" s="11" t="s">
        <v>1310</v>
      </c>
      <c r="F298" s="11" t="s">
        <v>1305</v>
      </c>
      <c r="G298" s="19">
        <v>23325</v>
      </c>
      <c r="H298" s="32" t="s">
        <v>1377</v>
      </c>
    </row>
    <row r="299" spans="1:8">
      <c r="A299" s="91" t="s">
        <v>294</v>
      </c>
      <c r="B299" s="2" t="s">
        <v>1255</v>
      </c>
      <c r="C299" s="2" t="s">
        <v>1288</v>
      </c>
      <c r="D299" s="2">
        <v>2100</v>
      </c>
      <c r="E299" s="11" t="s">
        <v>1310</v>
      </c>
      <c r="F299" s="11" t="s">
        <v>1305</v>
      </c>
      <c r="G299" s="19">
        <v>26375</v>
      </c>
      <c r="H299" s="32" t="s">
        <v>1377</v>
      </c>
    </row>
    <row r="300" spans="1:8">
      <c r="A300" s="91" t="s">
        <v>295</v>
      </c>
      <c r="B300" s="2" t="s">
        <v>1255</v>
      </c>
      <c r="C300" s="2" t="s">
        <v>1288</v>
      </c>
      <c r="D300" s="2">
        <v>2200</v>
      </c>
      <c r="E300" s="10" t="s">
        <v>1320</v>
      </c>
      <c r="F300" s="11" t="s">
        <v>1316</v>
      </c>
      <c r="G300" s="19">
        <v>22325</v>
      </c>
      <c r="H300" s="32" t="s">
        <v>1377</v>
      </c>
    </row>
    <row r="301" spans="1:8">
      <c r="A301" s="91" t="s">
        <v>296</v>
      </c>
      <c r="B301" s="2" t="s">
        <v>1255</v>
      </c>
      <c r="C301" s="2" t="s">
        <v>1288</v>
      </c>
      <c r="D301" s="2">
        <v>5100</v>
      </c>
      <c r="E301" s="10" t="s">
        <v>1310</v>
      </c>
      <c r="F301" s="11" t="s">
        <v>1305</v>
      </c>
      <c r="G301" s="19">
        <v>32325</v>
      </c>
      <c r="H301" s="32" t="s">
        <v>1377</v>
      </c>
    </row>
    <row r="302" spans="1:8">
      <c r="A302" s="91" t="s">
        <v>297</v>
      </c>
      <c r="B302" s="2" t="s">
        <v>1255</v>
      </c>
      <c r="C302" s="2" t="s">
        <v>1288</v>
      </c>
      <c r="D302" s="2">
        <v>5000</v>
      </c>
      <c r="E302" s="10">
        <v>5</v>
      </c>
      <c r="F302" s="11" t="s">
        <v>1311</v>
      </c>
      <c r="G302" s="19">
        <v>21325</v>
      </c>
      <c r="H302" s="32" t="s">
        <v>1377</v>
      </c>
    </row>
    <row r="303" spans="1:8">
      <c r="A303" s="91" t="s">
        <v>298</v>
      </c>
      <c r="B303" s="2" t="s">
        <v>1255</v>
      </c>
      <c r="C303" s="2" t="s">
        <v>1288</v>
      </c>
      <c r="D303" s="2">
        <v>6100</v>
      </c>
      <c r="E303" s="10">
        <v>5</v>
      </c>
      <c r="F303" s="11" t="s">
        <v>1311</v>
      </c>
      <c r="G303" s="19">
        <v>19325</v>
      </c>
      <c r="H303" s="32" t="s">
        <v>1377</v>
      </c>
    </row>
    <row r="304" spans="1:8">
      <c r="A304" s="91" t="s">
        <v>299</v>
      </c>
      <c r="B304" s="2" t="s">
        <v>1254</v>
      </c>
      <c r="C304" s="2" t="s">
        <v>1289</v>
      </c>
      <c r="D304" s="2">
        <v>80</v>
      </c>
      <c r="E304" s="11" t="s">
        <v>1305</v>
      </c>
      <c r="F304" s="10" t="s">
        <v>1306</v>
      </c>
      <c r="G304" s="19">
        <v>41890</v>
      </c>
      <c r="H304" s="32" t="s">
        <v>1377</v>
      </c>
    </row>
    <row r="305" spans="1:8">
      <c r="A305" s="91" t="s">
        <v>300</v>
      </c>
      <c r="B305" s="2" t="s">
        <v>1254</v>
      </c>
      <c r="C305" s="2" t="s">
        <v>1289</v>
      </c>
      <c r="D305" s="2">
        <v>110</v>
      </c>
      <c r="E305" s="11" t="s">
        <v>1305</v>
      </c>
      <c r="F305" s="10" t="s">
        <v>1306</v>
      </c>
      <c r="G305" s="19">
        <v>43900</v>
      </c>
      <c r="H305" s="32" t="s">
        <v>1377</v>
      </c>
    </row>
    <row r="306" spans="1:8">
      <c r="A306" s="91" t="s">
        <v>301</v>
      </c>
      <c r="B306" s="2" t="s">
        <v>1254</v>
      </c>
      <c r="C306" s="2" t="s">
        <v>1289</v>
      </c>
      <c r="D306" s="2">
        <v>210</v>
      </c>
      <c r="E306" s="11" t="s">
        <v>1305</v>
      </c>
      <c r="F306" s="10" t="s">
        <v>1306</v>
      </c>
      <c r="G306" s="19">
        <v>49920</v>
      </c>
      <c r="H306" s="32" t="s">
        <v>1377</v>
      </c>
    </row>
    <row r="307" spans="1:8">
      <c r="A307" s="91" t="s">
        <v>302</v>
      </c>
      <c r="B307" s="2" t="s">
        <v>1254</v>
      </c>
      <c r="C307" s="2" t="s">
        <v>1289</v>
      </c>
      <c r="D307" s="2">
        <v>150</v>
      </c>
      <c r="E307" s="11" t="s">
        <v>1309</v>
      </c>
      <c r="F307" s="11" t="s">
        <v>1307</v>
      </c>
      <c r="G307" s="19">
        <v>23960</v>
      </c>
      <c r="H307" s="32" t="s">
        <v>1377</v>
      </c>
    </row>
    <row r="308" spans="1:8">
      <c r="A308" s="91" t="s">
        <v>303</v>
      </c>
      <c r="B308" s="2" t="s">
        <v>1254</v>
      </c>
      <c r="C308" s="2" t="s">
        <v>1289</v>
      </c>
      <c r="D308" s="2">
        <v>320</v>
      </c>
      <c r="E308" s="11" t="s">
        <v>1309</v>
      </c>
      <c r="F308" s="11" t="s">
        <v>1307</v>
      </c>
      <c r="G308" s="19">
        <v>35880</v>
      </c>
      <c r="H308" s="32" t="s">
        <v>1377</v>
      </c>
    </row>
    <row r="309" spans="1:8">
      <c r="A309" s="91" t="s">
        <v>304</v>
      </c>
      <c r="B309" s="2" t="s">
        <v>1254</v>
      </c>
      <c r="C309" s="2" t="s">
        <v>1289</v>
      </c>
      <c r="D309" s="2">
        <v>810</v>
      </c>
      <c r="E309" s="11" t="s">
        <v>1310</v>
      </c>
      <c r="F309" s="11" t="s">
        <v>1305</v>
      </c>
      <c r="G309" s="19">
        <v>23960</v>
      </c>
      <c r="H309" s="32" t="s">
        <v>1377</v>
      </c>
    </row>
    <row r="310" spans="1:8">
      <c r="A310" s="91" t="s">
        <v>305</v>
      </c>
      <c r="B310" s="2" t="s">
        <v>1254</v>
      </c>
      <c r="C310" s="2" t="s">
        <v>1289</v>
      </c>
      <c r="D310" s="2">
        <v>1100</v>
      </c>
      <c r="E310" s="11" t="s">
        <v>1310</v>
      </c>
      <c r="F310" s="11" t="s">
        <v>1305</v>
      </c>
      <c r="G310" s="19">
        <v>27850</v>
      </c>
      <c r="H310" s="32" t="s">
        <v>1377</v>
      </c>
    </row>
    <row r="311" spans="1:8">
      <c r="A311" s="91" t="s">
        <v>306</v>
      </c>
      <c r="B311" s="2" t="s">
        <v>1254</v>
      </c>
      <c r="C311" s="2" t="s">
        <v>1289</v>
      </c>
      <c r="D311" s="2">
        <v>2100</v>
      </c>
      <c r="E311" s="11" t="s">
        <v>1310</v>
      </c>
      <c r="F311" s="11" t="s">
        <v>1305</v>
      </c>
      <c r="G311" s="19">
        <v>31860</v>
      </c>
      <c r="H311" s="32" t="s">
        <v>1377</v>
      </c>
    </row>
    <row r="312" spans="1:8">
      <c r="A312" s="91" t="s">
        <v>307</v>
      </c>
      <c r="B312" s="2" t="s">
        <v>1254</v>
      </c>
      <c r="C312" s="2" t="s">
        <v>1289</v>
      </c>
      <c r="D312" s="2">
        <v>3100</v>
      </c>
      <c r="E312" s="11" t="s">
        <v>1310</v>
      </c>
      <c r="F312" s="11" t="s">
        <v>1305</v>
      </c>
      <c r="G312" s="19">
        <v>35880</v>
      </c>
      <c r="H312" s="32" t="s">
        <v>1377</v>
      </c>
    </row>
    <row r="313" spans="1:8">
      <c r="A313" s="91" t="s">
        <v>308</v>
      </c>
      <c r="B313" s="2" t="s">
        <v>1254</v>
      </c>
      <c r="C313" s="2" t="s">
        <v>1289</v>
      </c>
      <c r="D313" s="2">
        <v>2100</v>
      </c>
      <c r="E313" s="10">
        <v>2</v>
      </c>
      <c r="F313" s="11" t="s">
        <v>1311</v>
      </c>
      <c r="G313" s="19">
        <v>20890</v>
      </c>
      <c r="H313" s="32" t="s">
        <v>1377</v>
      </c>
    </row>
    <row r="314" spans="1:8">
      <c r="A314" s="91" t="s">
        <v>309</v>
      </c>
      <c r="B314" s="2" t="s">
        <v>1254</v>
      </c>
      <c r="C314" s="2" t="s">
        <v>1289</v>
      </c>
      <c r="D314" s="2">
        <v>4100</v>
      </c>
      <c r="E314" s="10">
        <v>2</v>
      </c>
      <c r="F314" s="11" t="s">
        <v>1311</v>
      </c>
      <c r="G314" s="19">
        <v>23960</v>
      </c>
      <c r="H314" s="32" t="s">
        <v>1377</v>
      </c>
    </row>
    <row r="315" spans="1:8">
      <c r="A315" s="91" t="s">
        <v>310</v>
      </c>
      <c r="B315" s="2" t="s">
        <v>1254</v>
      </c>
      <c r="C315" s="2" t="s">
        <v>1289</v>
      </c>
      <c r="D315" s="2">
        <v>6100</v>
      </c>
      <c r="E315" s="10">
        <v>5</v>
      </c>
      <c r="F315" s="11" t="s">
        <v>1311</v>
      </c>
      <c r="G315" s="19">
        <v>27850</v>
      </c>
      <c r="H315" s="32" t="s">
        <v>1377</v>
      </c>
    </row>
    <row r="316" spans="1:8">
      <c r="A316" s="91" t="s">
        <v>311</v>
      </c>
      <c r="B316" s="2" t="s">
        <v>1255</v>
      </c>
      <c r="C316" s="2" t="s">
        <v>1289</v>
      </c>
      <c r="D316" s="2">
        <v>120</v>
      </c>
      <c r="E316" s="11" t="s">
        <v>1309</v>
      </c>
      <c r="F316" s="11" t="s">
        <v>1307</v>
      </c>
      <c r="G316" s="19">
        <v>15930</v>
      </c>
      <c r="H316" s="32" t="s">
        <v>1377</v>
      </c>
    </row>
    <row r="317" spans="1:8">
      <c r="A317" s="91" t="s">
        <v>312</v>
      </c>
      <c r="B317" s="2" t="s">
        <v>1255</v>
      </c>
      <c r="C317" s="2" t="s">
        <v>1289</v>
      </c>
      <c r="D317" s="2">
        <v>300</v>
      </c>
      <c r="E317" s="11" t="s">
        <v>1309</v>
      </c>
      <c r="F317" s="11" t="s">
        <v>1307</v>
      </c>
      <c r="G317" s="19">
        <v>19950</v>
      </c>
      <c r="H317" s="32" t="s">
        <v>1377</v>
      </c>
    </row>
    <row r="318" spans="1:8">
      <c r="A318" s="91" t="s">
        <v>313</v>
      </c>
      <c r="B318" s="2" t="s">
        <v>1255</v>
      </c>
      <c r="C318" s="2" t="s">
        <v>1289</v>
      </c>
      <c r="D318" s="2">
        <v>200</v>
      </c>
      <c r="E318" s="11" t="s">
        <v>1311</v>
      </c>
      <c r="F318" s="11" t="s">
        <v>1325</v>
      </c>
      <c r="G318" s="19">
        <v>14870</v>
      </c>
      <c r="H318" s="32" t="s">
        <v>1377</v>
      </c>
    </row>
    <row r="319" spans="1:8">
      <c r="A319" s="91" t="s">
        <v>314</v>
      </c>
      <c r="B319" s="2" t="s">
        <v>1255</v>
      </c>
      <c r="C319" s="2" t="s">
        <v>1289</v>
      </c>
      <c r="D319" s="2">
        <v>400</v>
      </c>
      <c r="E319" s="11" t="s">
        <v>1311</v>
      </c>
      <c r="F319" s="11" t="s">
        <v>1325</v>
      </c>
      <c r="G319" s="19">
        <v>17940</v>
      </c>
      <c r="H319" s="32" t="s">
        <v>1377</v>
      </c>
    </row>
    <row r="320" spans="1:8">
      <c r="A320" s="91" t="s">
        <v>315</v>
      </c>
      <c r="B320" s="2" t="s">
        <v>1255</v>
      </c>
      <c r="C320" s="2" t="s">
        <v>1289</v>
      </c>
      <c r="D320" s="2">
        <v>210</v>
      </c>
      <c r="E320" s="11" t="s">
        <v>1312</v>
      </c>
      <c r="F320" s="11" t="s">
        <v>1305</v>
      </c>
      <c r="G320" s="19">
        <v>9920</v>
      </c>
      <c r="H320" s="32" t="s">
        <v>1377</v>
      </c>
    </row>
    <row r="321" spans="1:8">
      <c r="A321" s="91" t="s">
        <v>316</v>
      </c>
      <c r="B321" s="2" t="s">
        <v>1255</v>
      </c>
      <c r="C321" s="2" t="s">
        <v>1289</v>
      </c>
      <c r="D321" s="2">
        <v>410</v>
      </c>
      <c r="E321" s="11" t="s">
        <v>1312</v>
      </c>
      <c r="F321" s="11" t="s">
        <v>1305</v>
      </c>
      <c r="G321" s="19">
        <v>12870</v>
      </c>
      <c r="H321" s="32" t="s">
        <v>1377</v>
      </c>
    </row>
    <row r="322" spans="1:8">
      <c r="A322" s="91" t="s">
        <v>317</v>
      </c>
      <c r="B322" s="2" t="s">
        <v>1255</v>
      </c>
      <c r="C322" s="2" t="s">
        <v>1289</v>
      </c>
      <c r="D322" s="2">
        <v>610</v>
      </c>
      <c r="E322" s="11" t="s">
        <v>1310</v>
      </c>
      <c r="F322" s="11" t="s">
        <v>1305</v>
      </c>
      <c r="G322" s="19">
        <v>15930</v>
      </c>
      <c r="H322" s="32" t="s">
        <v>1377</v>
      </c>
    </row>
    <row r="323" spans="1:8">
      <c r="A323" s="91" t="s">
        <v>318</v>
      </c>
      <c r="B323" s="2" t="s">
        <v>1255</v>
      </c>
      <c r="C323" s="2" t="s">
        <v>1289</v>
      </c>
      <c r="D323" s="2">
        <v>510</v>
      </c>
      <c r="E323" s="10">
        <v>2</v>
      </c>
      <c r="F323" s="11" t="s">
        <v>1311</v>
      </c>
      <c r="G323" s="19">
        <v>5900</v>
      </c>
      <c r="H323" s="32" t="s">
        <v>1377</v>
      </c>
    </row>
    <row r="324" spans="1:8">
      <c r="A324" s="91" t="s">
        <v>319</v>
      </c>
      <c r="B324" s="2" t="s">
        <v>1255</v>
      </c>
      <c r="C324" s="2" t="s">
        <v>1289</v>
      </c>
      <c r="D324" s="2">
        <v>710</v>
      </c>
      <c r="E324" s="10">
        <v>2</v>
      </c>
      <c r="F324" s="11" t="s">
        <v>1311</v>
      </c>
      <c r="G324" s="19">
        <v>7910</v>
      </c>
      <c r="H324" s="32" t="s">
        <v>1377</v>
      </c>
    </row>
    <row r="325" spans="1:8">
      <c r="A325" s="91" t="s">
        <v>320</v>
      </c>
      <c r="B325" s="2" t="s">
        <v>1255</v>
      </c>
      <c r="C325" s="2" t="s">
        <v>1289</v>
      </c>
      <c r="D325" s="2">
        <v>1500</v>
      </c>
      <c r="E325" s="10">
        <v>2</v>
      </c>
      <c r="F325" s="11" t="s">
        <v>1311</v>
      </c>
      <c r="G325" s="19">
        <v>8850</v>
      </c>
      <c r="H325" s="32" t="s">
        <v>1377</v>
      </c>
    </row>
    <row r="326" spans="1:8">
      <c r="A326" s="91" t="s">
        <v>321</v>
      </c>
      <c r="B326" s="2" t="s">
        <v>1255</v>
      </c>
      <c r="C326" s="2" t="s">
        <v>1289</v>
      </c>
      <c r="D326" s="2">
        <v>3100</v>
      </c>
      <c r="E326" s="10">
        <v>2</v>
      </c>
      <c r="F326" s="11" t="s">
        <v>1311</v>
      </c>
      <c r="G326" s="19">
        <v>11450</v>
      </c>
      <c r="H326" s="32" t="s">
        <v>1377</v>
      </c>
    </row>
    <row r="327" spans="1:8">
      <c r="A327" s="91" t="s">
        <v>322</v>
      </c>
      <c r="B327" s="2" t="s">
        <v>1255</v>
      </c>
      <c r="C327" s="2" t="s">
        <v>1289</v>
      </c>
      <c r="D327" s="2">
        <v>5100</v>
      </c>
      <c r="E327" s="10">
        <v>5</v>
      </c>
      <c r="F327" s="11" t="s">
        <v>1311</v>
      </c>
      <c r="G327" s="19">
        <v>13460</v>
      </c>
      <c r="H327" s="32" t="s">
        <v>1377</v>
      </c>
    </row>
    <row r="328" spans="1:8">
      <c r="A328" s="91" t="s">
        <v>323</v>
      </c>
      <c r="B328" s="2" t="s">
        <v>1255</v>
      </c>
      <c r="C328" s="2" t="s">
        <v>1289</v>
      </c>
      <c r="D328" s="2">
        <v>4000</v>
      </c>
      <c r="E328" s="10">
        <v>20</v>
      </c>
      <c r="F328" s="10">
        <v>1</v>
      </c>
      <c r="G328" s="19">
        <v>7440</v>
      </c>
      <c r="H328" s="32" t="s">
        <v>1377</v>
      </c>
    </row>
    <row r="329" spans="1:8">
      <c r="A329" s="91" t="s">
        <v>324</v>
      </c>
      <c r="B329" s="2" t="s">
        <v>1255</v>
      </c>
      <c r="C329" s="2" t="s">
        <v>1289</v>
      </c>
      <c r="D329" s="2">
        <v>6000</v>
      </c>
      <c r="E329" s="10">
        <v>20</v>
      </c>
      <c r="F329" s="10">
        <v>1</v>
      </c>
      <c r="G329" s="19">
        <v>8850</v>
      </c>
      <c r="H329" s="32" t="s">
        <v>1377</v>
      </c>
    </row>
    <row r="330" spans="1:8">
      <c r="A330" s="91" t="s">
        <v>325</v>
      </c>
      <c r="B330" s="2" t="s">
        <v>1255</v>
      </c>
      <c r="C330" s="2" t="s">
        <v>1289</v>
      </c>
      <c r="D330" s="2">
        <v>10100</v>
      </c>
      <c r="E330" s="10">
        <v>20</v>
      </c>
      <c r="F330" s="10">
        <v>1</v>
      </c>
      <c r="G330" s="19">
        <v>10860</v>
      </c>
      <c r="H330" s="32" t="s">
        <v>1377</v>
      </c>
    </row>
    <row r="331" spans="1:8">
      <c r="A331" s="91" t="s">
        <v>326</v>
      </c>
      <c r="B331" s="2" t="s">
        <v>1257</v>
      </c>
      <c r="C331" s="2" t="s">
        <v>1289</v>
      </c>
      <c r="D331" s="2">
        <v>210</v>
      </c>
      <c r="E331" s="10" t="s">
        <v>1326</v>
      </c>
      <c r="F331" s="11" t="s">
        <v>1311</v>
      </c>
      <c r="G331" s="19">
        <v>3900</v>
      </c>
      <c r="H331" s="32" t="s">
        <v>1377</v>
      </c>
    </row>
    <row r="332" spans="1:8">
      <c r="A332" s="91" t="s">
        <v>327</v>
      </c>
      <c r="B332" s="2" t="s">
        <v>1257</v>
      </c>
      <c r="C332" s="2" t="s">
        <v>1289</v>
      </c>
      <c r="D332" s="2">
        <v>410</v>
      </c>
      <c r="E332" s="10" t="s">
        <v>1326</v>
      </c>
      <c r="F332" s="11" t="s">
        <v>1311</v>
      </c>
      <c r="G332" s="19">
        <v>4960</v>
      </c>
      <c r="H332" s="32" t="s">
        <v>1377</v>
      </c>
    </row>
    <row r="333" spans="1:8">
      <c r="A333" s="91" t="s">
        <v>328</v>
      </c>
      <c r="B333" s="2" t="s">
        <v>1257</v>
      </c>
      <c r="C333" s="2" t="s">
        <v>1289</v>
      </c>
      <c r="D333" s="2">
        <v>2100</v>
      </c>
      <c r="E333" s="10" t="s">
        <v>1326</v>
      </c>
      <c r="F333" s="10">
        <v>1</v>
      </c>
      <c r="G333" s="19">
        <v>3900</v>
      </c>
      <c r="H333" s="32" t="s">
        <v>1377</v>
      </c>
    </row>
    <row r="334" spans="1:8">
      <c r="A334" s="91" t="s">
        <v>329</v>
      </c>
      <c r="B334" s="2" t="s">
        <v>1257</v>
      </c>
      <c r="C334" s="2" t="s">
        <v>1289</v>
      </c>
      <c r="D334" s="2">
        <v>4100</v>
      </c>
      <c r="E334" s="10" t="s">
        <v>1326</v>
      </c>
      <c r="F334" s="10">
        <v>1</v>
      </c>
      <c r="G334" s="19">
        <v>4960</v>
      </c>
      <c r="H334" s="32" t="s">
        <v>1377</v>
      </c>
    </row>
    <row r="335" spans="1:8">
      <c r="A335" s="91" t="s">
        <v>330</v>
      </c>
      <c r="B335" s="2" t="s">
        <v>1258</v>
      </c>
      <c r="C335" s="2" t="s">
        <v>1289</v>
      </c>
      <c r="D335" s="2">
        <v>65</v>
      </c>
      <c r="E335" s="10" t="s">
        <v>1326</v>
      </c>
      <c r="F335" s="11" t="s">
        <v>1305</v>
      </c>
      <c r="G335" s="19">
        <v>7440</v>
      </c>
      <c r="H335" s="32" t="s">
        <v>1377</v>
      </c>
    </row>
    <row r="336" spans="1:8">
      <c r="A336" s="91" t="s">
        <v>331</v>
      </c>
      <c r="B336" s="2" t="s">
        <v>1258</v>
      </c>
      <c r="C336" s="2" t="s">
        <v>1289</v>
      </c>
      <c r="D336" s="2">
        <v>200</v>
      </c>
      <c r="E336" s="10" t="s">
        <v>1326</v>
      </c>
      <c r="F336" s="11" t="s">
        <v>1311</v>
      </c>
      <c r="G336" s="19">
        <v>2950</v>
      </c>
      <c r="H336" s="32" t="s">
        <v>1377</v>
      </c>
    </row>
    <row r="337" spans="1:8">
      <c r="A337" s="91" t="s">
        <v>332</v>
      </c>
      <c r="B337" s="2" t="s">
        <v>1258</v>
      </c>
      <c r="C337" s="2" t="s">
        <v>1289</v>
      </c>
      <c r="D337" s="2">
        <v>400</v>
      </c>
      <c r="E337" s="10" t="s">
        <v>1326</v>
      </c>
      <c r="F337" s="11" t="s">
        <v>1311</v>
      </c>
      <c r="G337" s="19">
        <v>3900</v>
      </c>
      <c r="H337" s="32" t="s">
        <v>1377</v>
      </c>
    </row>
    <row r="338" spans="1:8">
      <c r="A338" s="91" t="s">
        <v>333</v>
      </c>
      <c r="B338" s="2" t="s">
        <v>1265</v>
      </c>
      <c r="C338" s="2" t="s">
        <v>1289</v>
      </c>
      <c r="D338" s="2">
        <v>10000</v>
      </c>
      <c r="E338" s="10" t="s">
        <v>1326</v>
      </c>
      <c r="F338" s="10">
        <v>1</v>
      </c>
      <c r="G338" s="19">
        <v>12870</v>
      </c>
      <c r="H338" s="32" t="s">
        <v>1377</v>
      </c>
    </row>
    <row r="339" spans="1:8">
      <c r="A339" s="91" t="s">
        <v>334</v>
      </c>
      <c r="B339" s="2" t="s">
        <v>1265</v>
      </c>
      <c r="C339" s="2" t="s">
        <v>1289</v>
      </c>
      <c r="D339" s="2">
        <v>20000</v>
      </c>
      <c r="E339" s="10" t="s">
        <v>1326</v>
      </c>
      <c r="F339" s="10">
        <v>2</v>
      </c>
      <c r="G339" s="19">
        <v>13930</v>
      </c>
      <c r="H339" s="32" t="s">
        <v>1377</v>
      </c>
    </row>
    <row r="340" spans="1:8">
      <c r="A340" s="91" t="s">
        <v>335</v>
      </c>
      <c r="B340" s="2" t="s">
        <v>1265</v>
      </c>
      <c r="C340" s="2" t="s">
        <v>1289</v>
      </c>
      <c r="D340" s="2">
        <v>50000</v>
      </c>
      <c r="E340" s="10" t="s">
        <v>1326</v>
      </c>
      <c r="F340" s="10">
        <v>5</v>
      </c>
      <c r="G340" s="19">
        <v>14870</v>
      </c>
      <c r="H340" s="32" t="s">
        <v>1377</v>
      </c>
    </row>
    <row r="341" spans="1:8">
      <c r="A341" s="91" t="s">
        <v>336</v>
      </c>
      <c r="B341" s="2" t="s">
        <v>1265</v>
      </c>
      <c r="C341" s="2" t="s">
        <v>1289</v>
      </c>
      <c r="D341" s="2">
        <v>100000</v>
      </c>
      <c r="E341" s="10" t="s">
        <v>1326</v>
      </c>
      <c r="F341" s="10">
        <v>20</v>
      </c>
      <c r="G341" s="19">
        <v>15930</v>
      </c>
      <c r="H341" s="32" t="s">
        <v>1377</v>
      </c>
    </row>
    <row r="342" spans="1:8">
      <c r="A342" s="91" t="s">
        <v>337</v>
      </c>
      <c r="B342" s="2" t="s">
        <v>1265</v>
      </c>
      <c r="C342" s="2" t="s">
        <v>1289</v>
      </c>
      <c r="D342" s="2">
        <v>200000</v>
      </c>
      <c r="E342" s="10" t="s">
        <v>1326</v>
      </c>
      <c r="F342" s="10">
        <v>50</v>
      </c>
      <c r="G342" s="19">
        <v>16880</v>
      </c>
      <c r="H342" s="32" t="s">
        <v>1377</v>
      </c>
    </row>
    <row r="343" spans="1:8">
      <c r="A343" s="91" t="s">
        <v>338</v>
      </c>
      <c r="B343" s="2" t="s">
        <v>1254</v>
      </c>
      <c r="C343" s="2" t="s">
        <v>1289</v>
      </c>
      <c r="D343" s="2">
        <v>80</v>
      </c>
      <c r="E343" s="11" t="s">
        <v>1305</v>
      </c>
      <c r="F343" s="10" t="s">
        <v>1306</v>
      </c>
      <c r="G343" s="19">
        <v>49920</v>
      </c>
      <c r="H343" s="32" t="s">
        <v>1377</v>
      </c>
    </row>
    <row r="344" spans="1:8">
      <c r="A344" s="91" t="s">
        <v>339</v>
      </c>
      <c r="B344" s="2" t="s">
        <v>1254</v>
      </c>
      <c r="C344" s="2" t="s">
        <v>1289</v>
      </c>
      <c r="D344" s="2">
        <v>80</v>
      </c>
      <c r="E344" s="11" t="s">
        <v>1305</v>
      </c>
      <c r="F344" s="10" t="s">
        <v>1306</v>
      </c>
      <c r="G344" s="19">
        <v>54870</v>
      </c>
      <c r="H344" s="32" t="s">
        <v>1377</v>
      </c>
    </row>
    <row r="345" spans="1:8">
      <c r="A345" s="91" t="s">
        <v>340</v>
      </c>
      <c r="B345" s="2" t="s">
        <v>1254</v>
      </c>
      <c r="C345" s="2" t="s">
        <v>1289</v>
      </c>
      <c r="D345" s="2">
        <v>120</v>
      </c>
      <c r="E345" s="11" t="s">
        <v>1305</v>
      </c>
      <c r="F345" s="10" t="s">
        <v>1306</v>
      </c>
      <c r="G345" s="19">
        <v>54870</v>
      </c>
      <c r="H345" s="32" t="s">
        <v>1377</v>
      </c>
    </row>
    <row r="346" spans="1:8">
      <c r="A346" s="91" t="s">
        <v>341</v>
      </c>
      <c r="B346" s="2" t="s">
        <v>1254</v>
      </c>
      <c r="C346" s="2" t="s">
        <v>1289</v>
      </c>
      <c r="D346" s="2">
        <v>120</v>
      </c>
      <c r="E346" s="11" t="s">
        <v>1305</v>
      </c>
      <c r="F346" s="10" t="s">
        <v>1306</v>
      </c>
      <c r="G346" s="19">
        <v>60890</v>
      </c>
      <c r="H346" s="32" t="s">
        <v>1377</v>
      </c>
    </row>
    <row r="347" spans="1:8">
      <c r="A347" s="91" t="s">
        <v>342</v>
      </c>
      <c r="B347" s="2" t="s">
        <v>1254</v>
      </c>
      <c r="C347" s="2" t="s">
        <v>1289</v>
      </c>
      <c r="D347" s="2">
        <v>220</v>
      </c>
      <c r="E347" s="11" t="s">
        <v>1305</v>
      </c>
      <c r="F347" s="10" t="s">
        <v>1306</v>
      </c>
      <c r="G347" s="19">
        <v>59950</v>
      </c>
      <c r="H347" s="32" t="s">
        <v>1377</v>
      </c>
    </row>
    <row r="348" spans="1:8">
      <c r="A348" s="91" t="s">
        <v>343</v>
      </c>
      <c r="B348" s="2" t="s">
        <v>1254</v>
      </c>
      <c r="C348" s="2" t="s">
        <v>1289</v>
      </c>
      <c r="D348" s="2">
        <v>220</v>
      </c>
      <c r="E348" s="11" t="s">
        <v>1305</v>
      </c>
      <c r="F348" s="10" t="s">
        <v>1306</v>
      </c>
      <c r="G348" s="19">
        <v>64900</v>
      </c>
      <c r="H348" s="32" t="s">
        <v>1377</v>
      </c>
    </row>
    <row r="349" spans="1:8">
      <c r="A349" s="91" t="s">
        <v>344</v>
      </c>
      <c r="B349" s="2" t="s">
        <v>1254</v>
      </c>
      <c r="C349" s="2" t="s">
        <v>1289</v>
      </c>
      <c r="D349" s="2">
        <v>150</v>
      </c>
      <c r="E349" s="11" t="s">
        <v>1309</v>
      </c>
      <c r="F349" s="11" t="s">
        <v>1307</v>
      </c>
      <c r="G349" s="19">
        <v>31860</v>
      </c>
      <c r="H349" s="32" t="s">
        <v>1377</v>
      </c>
    </row>
    <row r="350" spans="1:8">
      <c r="A350" s="91" t="s">
        <v>345</v>
      </c>
      <c r="B350" s="2" t="s">
        <v>1254</v>
      </c>
      <c r="C350" s="2" t="s">
        <v>1289</v>
      </c>
      <c r="D350" s="2">
        <v>150</v>
      </c>
      <c r="E350" s="11" t="s">
        <v>1309</v>
      </c>
      <c r="F350" s="11" t="s">
        <v>1307</v>
      </c>
      <c r="G350" s="19">
        <v>37880</v>
      </c>
      <c r="H350" s="32" t="s">
        <v>1377</v>
      </c>
    </row>
    <row r="351" spans="1:8">
      <c r="A351" s="91" t="s">
        <v>346</v>
      </c>
      <c r="B351" s="2" t="s">
        <v>1254</v>
      </c>
      <c r="C351" s="2" t="s">
        <v>1289</v>
      </c>
      <c r="D351" s="2">
        <v>420</v>
      </c>
      <c r="E351" s="11" t="s">
        <v>1309</v>
      </c>
      <c r="F351" s="11" t="s">
        <v>1307</v>
      </c>
      <c r="G351" s="19">
        <v>38940</v>
      </c>
      <c r="H351" s="32" t="s">
        <v>1377</v>
      </c>
    </row>
    <row r="352" spans="1:8">
      <c r="A352" s="91" t="s">
        <v>347</v>
      </c>
      <c r="B352" s="2" t="s">
        <v>1254</v>
      </c>
      <c r="C352" s="2" t="s">
        <v>1289</v>
      </c>
      <c r="D352" s="2">
        <v>420</v>
      </c>
      <c r="E352" s="11" t="s">
        <v>1309</v>
      </c>
      <c r="F352" s="11" t="s">
        <v>1307</v>
      </c>
      <c r="G352" s="19">
        <v>44370</v>
      </c>
      <c r="H352" s="32" t="s">
        <v>1377</v>
      </c>
    </row>
    <row r="353" spans="1:8">
      <c r="A353" s="91" t="s">
        <v>348</v>
      </c>
      <c r="B353" s="2" t="s">
        <v>1254</v>
      </c>
      <c r="C353" s="2" t="s">
        <v>1289</v>
      </c>
      <c r="D353" s="2">
        <v>620</v>
      </c>
      <c r="E353" s="11" t="s">
        <v>1311</v>
      </c>
      <c r="F353" s="11" t="s">
        <v>1307</v>
      </c>
      <c r="G353" s="19">
        <v>44490</v>
      </c>
      <c r="H353" s="32" t="s">
        <v>1377</v>
      </c>
    </row>
    <row r="354" spans="1:8">
      <c r="A354" s="91" t="s">
        <v>349</v>
      </c>
      <c r="B354" s="2" t="s">
        <v>1254</v>
      </c>
      <c r="C354" s="2" t="s">
        <v>1289</v>
      </c>
      <c r="D354" s="2">
        <v>620</v>
      </c>
      <c r="E354" s="11" t="s">
        <v>1311</v>
      </c>
      <c r="F354" s="11" t="s">
        <v>1307</v>
      </c>
      <c r="G354" s="19">
        <v>49920</v>
      </c>
      <c r="H354" s="32" t="s">
        <v>1377</v>
      </c>
    </row>
    <row r="355" spans="1:8">
      <c r="A355" s="91" t="s">
        <v>350</v>
      </c>
      <c r="B355" s="2" t="s">
        <v>1255</v>
      </c>
      <c r="C355" s="2" t="s">
        <v>1289</v>
      </c>
      <c r="D355" s="2">
        <v>820</v>
      </c>
      <c r="E355" s="11" t="s">
        <v>1310</v>
      </c>
      <c r="F355" s="11" t="s">
        <v>1305</v>
      </c>
      <c r="G355" s="19">
        <v>34460</v>
      </c>
      <c r="H355" s="32" t="s">
        <v>1377</v>
      </c>
    </row>
    <row r="356" spans="1:8">
      <c r="A356" s="91" t="s">
        <v>351</v>
      </c>
      <c r="B356" s="2" t="s">
        <v>1255</v>
      </c>
      <c r="C356" s="2" t="s">
        <v>1289</v>
      </c>
      <c r="D356" s="2">
        <v>820</v>
      </c>
      <c r="E356" s="11" t="s">
        <v>1310</v>
      </c>
      <c r="F356" s="11" t="s">
        <v>1305</v>
      </c>
      <c r="G356" s="19">
        <v>38940</v>
      </c>
      <c r="H356" s="32" t="s">
        <v>1377</v>
      </c>
    </row>
    <row r="357" spans="1:8">
      <c r="A357" s="91" t="s">
        <v>352</v>
      </c>
      <c r="B357" s="2" t="s">
        <v>1255</v>
      </c>
      <c r="C357" s="2" t="s">
        <v>1289</v>
      </c>
      <c r="D357" s="2">
        <v>2200</v>
      </c>
      <c r="E357" s="11" t="s">
        <v>1310</v>
      </c>
      <c r="F357" s="11" t="s">
        <v>1305</v>
      </c>
      <c r="G357" s="19">
        <v>38940</v>
      </c>
      <c r="H357" s="32" t="s">
        <v>1377</v>
      </c>
    </row>
    <row r="358" spans="1:8">
      <c r="A358" s="91" t="s">
        <v>353</v>
      </c>
      <c r="B358" s="2" t="s">
        <v>1255</v>
      </c>
      <c r="C358" s="2" t="s">
        <v>1289</v>
      </c>
      <c r="D358" s="2">
        <v>2200</v>
      </c>
      <c r="E358" s="11" t="s">
        <v>1310</v>
      </c>
      <c r="F358" s="11" t="s">
        <v>1305</v>
      </c>
      <c r="G358" s="19">
        <v>44960</v>
      </c>
      <c r="H358" s="32" t="s">
        <v>1377</v>
      </c>
    </row>
    <row r="359" spans="1:8">
      <c r="A359" s="91" t="s">
        <v>354</v>
      </c>
      <c r="B359" s="2" t="s">
        <v>1255</v>
      </c>
      <c r="C359" s="2" t="s">
        <v>1289</v>
      </c>
      <c r="D359" s="2">
        <v>4200</v>
      </c>
      <c r="E359" s="11" t="s">
        <v>1310</v>
      </c>
      <c r="F359" s="11" t="s">
        <v>1305</v>
      </c>
      <c r="G359" s="19">
        <v>42480</v>
      </c>
      <c r="H359" s="32" t="s">
        <v>1377</v>
      </c>
    </row>
    <row r="360" spans="1:8">
      <c r="A360" s="91" t="s">
        <v>355</v>
      </c>
      <c r="B360" s="2" t="s">
        <v>1255</v>
      </c>
      <c r="C360" s="2" t="s">
        <v>1289</v>
      </c>
      <c r="D360" s="2">
        <v>4200</v>
      </c>
      <c r="E360" s="11" t="s">
        <v>1310</v>
      </c>
      <c r="F360" s="11" t="s">
        <v>1305</v>
      </c>
      <c r="G360" s="19">
        <v>48860</v>
      </c>
      <c r="H360" s="32" t="s">
        <v>1377</v>
      </c>
    </row>
    <row r="361" spans="1:8">
      <c r="A361" s="91" t="s">
        <v>356</v>
      </c>
      <c r="B361" s="2" t="s">
        <v>1255</v>
      </c>
      <c r="C361" s="2" t="s">
        <v>1289</v>
      </c>
      <c r="D361" s="2">
        <v>6200</v>
      </c>
      <c r="E361" s="10">
        <v>1</v>
      </c>
      <c r="F361" s="11" t="s">
        <v>1305</v>
      </c>
      <c r="G361" s="19">
        <v>51920</v>
      </c>
      <c r="H361" s="32" t="s">
        <v>1377</v>
      </c>
    </row>
    <row r="362" spans="1:8">
      <c r="A362" s="91" t="s">
        <v>357</v>
      </c>
      <c r="B362" s="2" t="s">
        <v>1255</v>
      </c>
      <c r="C362" s="2" t="s">
        <v>1289</v>
      </c>
      <c r="D362" s="2">
        <v>6200</v>
      </c>
      <c r="E362" s="10">
        <v>1</v>
      </c>
      <c r="F362" s="11" t="s">
        <v>1305</v>
      </c>
      <c r="G362" s="19">
        <v>59950</v>
      </c>
      <c r="H362" s="32" t="s">
        <v>1377</v>
      </c>
    </row>
    <row r="363" spans="1:8">
      <c r="A363" s="91" t="s">
        <v>358</v>
      </c>
      <c r="B363" s="2" t="s">
        <v>1255</v>
      </c>
      <c r="C363" s="2" t="s">
        <v>1289</v>
      </c>
      <c r="D363" s="2">
        <v>6200</v>
      </c>
      <c r="E363" s="10">
        <v>5</v>
      </c>
      <c r="F363" s="11" t="s">
        <v>1311</v>
      </c>
      <c r="G363" s="19">
        <v>38940</v>
      </c>
      <c r="H363" s="32" t="s">
        <v>1377</v>
      </c>
    </row>
    <row r="364" spans="1:8">
      <c r="A364" s="91" t="s">
        <v>359</v>
      </c>
      <c r="B364" s="2" t="s">
        <v>1255</v>
      </c>
      <c r="C364" s="2" t="s">
        <v>1289</v>
      </c>
      <c r="D364" s="2">
        <v>6200</v>
      </c>
      <c r="E364" s="10">
        <v>5</v>
      </c>
      <c r="F364" s="11" t="s">
        <v>1311</v>
      </c>
      <c r="G364" s="19">
        <v>44960</v>
      </c>
      <c r="H364" s="32" t="s">
        <v>1377</v>
      </c>
    </row>
    <row r="365" spans="1:8">
      <c r="A365" s="91" t="s">
        <v>360</v>
      </c>
      <c r="B365" s="2" t="s">
        <v>1255</v>
      </c>
      <c r="C365" s="2" t="s">
        <v>1289</v>
      </c>
      <c r="D365" s="2">
        <v>8200</v>
      </c>
      <c r="E365" s="10">
        <v>5</v>
      </c>
      <c r="F365" s="11" t="s">
        <v>1311</v>
      </c>
      <c r="G365" s="19">
        <v>44370</v>
      </c>
      <c r="H365" s="32" t="s">
        <v>1377</v>
      </c>
    </row>
    <row r="366" spans="1:8">
      <c r="A366" s="91" t="s">
        <v>361</v>
      </c>
      <c r="B366" s="2" t="s">
        <v>1255</v>
      </c>
      <c r="C366" s="2" t="s">
        <v>1289</v>
      </c>
      <c r="D366" s="2">
        <v>8200</v>
      </c>
      <c r="E366" s="10">
        <v>5</v>
      </c>
      <c r="F366" s="11" t="s">
        <v>1311</v>
      </c>
      <c r="G366" s="19">
        <v>50860</v>
      </c>
      <c r="H366" s="32" t="s">
        <v>1377</v>
      </c>
    </row>
    <row r="367" spans="1:8">
      <c r="A367" s="91" t="s">
        <v>362</v>
      </c>
      <c r="B367" s="2" t="s">
        <v>1266</v>
      </c>
      <c r="C367" s="2" t="s">
        <v>1290</v>
      </c>
      <c r="D367" s="2">
        <v>6000</v>
      </c>
      <c r="E367" s="10">
        <v>40</v>
      </c>
      <c r="F367" s="10">
        <v>2</v>
      </c>
      <c r="G367" s="19">
        <v>3060</v>
      </c>
      <c r="H367" s="32" t="s">
        <v>1377</v>
      </c>
    </row>
    <row r="368" spans="1:8">
      <c r="A368" s="91" t="s">
        <v>363</v>
      </c>
      <c r="B368" s="2" t="s">
        <v>1266</v>
      </c>
      <c r="C368" s="2" t="s">
        <v>1290</v>
      </c>
      <c r="D368" s="2">
        <v>30000</v>
      </c>
      <c r="E368" s="10">
        <v>100</v>
      </c>
      <c r="F368" s="10">
        <v>5</v>
      </c>
      <c r="G368" s="19">
        <v>3060</v>
      </c>
      <c r="H368" s="32" t="s">
        <v>1377</v>
      </c>
    </row>
    <row r="369" spans="1:8">
      <c r="A369" s="91" t="s">
        <v>364</v>
      </c>
      <c r="B369" s="2" t="s">
        <v>1266</v>
      </c>
      <c r="C369" s="2" t="s">
        <v>1290</v>
      </c>
      <c r="D369" s="2">
        <v>6000</v>
      </c>
      <c r="E369" s="10">
        <v>40</v>
      </c>
      <c r="F369" s="10">
        <v>2</v>
      </c>
      <c r="G369" s="19">
        <v>3320</v>
      </c>
      <c r="H369" s="32" t="s">
        <v>1377</v>
      </c>
    </row>
    <row r="370" spans="1:8">
      <c r="A370" s="91" t="s">
        <v>365</v>
      </c>
      <c r="B370" s="2" t="s">
        <v>1266</v>
      </c>
      <c r="C370" s="2" t="s">
        <v>1290</v>
      </c>
      <c r="D370" s="2">
        <v>30000</v>
      </c>
      <c r="E370" s="10">
        <v>100</v>
      </c>
      <c r="F370" s="10">
        <v>5</v>
      </c>
      <c r="G370" s="19">
        <v>3320</v>
      </c>
      <c r="H370" s="32" t="s">
        <v>1377</v>
      </c>
    </row>
    <row r="371" spans="1:8">
      <c r="A371" s="91" t="s">
        <v>366</v>
      </c>
      <c r="B371" s="2" t="s">
        <v>1267</v>
      </c>
      <c r="C371" s="2" t="s">
        <v>1290</v>
      </c>
      <c r="D371" s="2">
        <v>500</v>
      </c>
      <c r="E371" s="10">
        <v>2</v>
      </c>
      <c r="F371" s="11" t="s">
        <v>1311</v>
      </c>
      <c r="G371" s="19">
        <v>2200</v>
      </c>
      <c r="H371" s="32" t="s">
        <v>1377</v>
      </c>
    </row>
    <row r="372" spans="1:8">
      <c r="A372" s="91" t="s">
        <v>367</v>
      </c>
      <c r="B372" s="2" t="s">
        <v>1267</v>
      </c>
      <c r="C372" s="2" t="s">
        <v>1290</v>
      </c>
      <c r="D372" s="2">
        <v>1000</v>
      </c>
      <c r="E372" s="10">
        <v>4</v>
      </c>
      <c r="F372" s="11" t="s">
        <v>1312</v>
      </c>
      <c r="G372" s="19">
        <v>2200</v>
      </c>
      <c r="H372" s="32" t="s">
        <v>1377</v>
      </c>
    </row>
    <row r="373" spans="1:8">
      <c r="A373" s="91" t="s">
        <v>368</v>
      </c>
      <c r="B373" s="2" t="s">
        <v>1267</v>
      </c>
      <c r="C373" s="2" t="s">
        <v>1290</v>
      </c>
      <c r="D373" s="2">
        <v>3000</v>
      </c>
      <c r="E373" s="10">
        <v>10</v>
      </c>
      <c r="F373" s="11" t="s">
        <v>1310</v>
      </c>
      <c r="G373" s="19">
        <v>2200</v>
      </c>
      <c r="H373" s="32" t="s">
        <v>1377</v>
      </c>
    </row>
    <row r="374" spans="1:8">
      <c r="A374" s="91" t="s">
        <v>369</v>
      </c>
      <c r="B374" s="2" t="s">
        <v>1267</v>
      </c>
      <c r="C374" s="2" t="s">
        <v>1290</v>
      </c>
      <c r="D374" s="2">
        <v>3000</v>
      </c>
      <c r="E374" s="10">
        <v>20</v>
      </c>
      <c r="F374" s="10">
        <v>1</v>
      </c>
      <c r="G374" s="19">
        <v>1600</v>
      </c>
      <c r="H374" s="32" t="s">
        <v>1377</v>
      </c>
    </row>
    <row r="375" spans="1:8">
      <c r="A375" s="91" t="s">
        <v>370</v>
      </c>
      <c r="B375" s="2" t="s">
        <v>1267</v>
      </c>
      <c r="C375" s="2" t="s">
        <v>1290</v>
      </c>
      <c r="D375" s="2">
        <v>2500</v>
      </c>
      <c r="E375" s="10">
        <v>10</v>
      </c>
      <c r="F375" s="11" t="s">
        <v>1310</v>
      </c>
      <c r="G375" s="19">
        <v>2490</v>
      </c>
      <c r="H375" s="32" t="s">
        <v>1377</v>
      </c>
    </row>
    <row r="376" spans="1:8">
      <c r="A376" s="91" t="s">
        <v>371</v>
      </c>
      <c r="B376" s="2" t="s">
        <v>1267</v>
      </c>
      <c r="C376" s="2" t="s">
        <v>1290</v>
      </c>
      <c r="D376" s="2">
        <v>10000</v>
      </c>
      <c r="E376" s="10">
        <v>40</v>
      </c>
      <c r="F376" s="10">
        <v>2</v>
      </c>
      <c r="G376" s="19">
        <v>2490</v>
      </c>
      <c r="H376" s="32" t="s">
        <v>1377</v>
      </c>
    </row>
    <row r="377" spans="1:8">
      <c r="A377" s="91" t="s">
        <v>372</v>
      </c>
      <c r="B377" s="2" t="s">
        <v>1267</v>
      </c>
      <c r="C377" s="2" t="s">
        <v>1290</v>
      </c>
      <c r="D377" s="2">
        <v>3000</v>
      </c>
      <c r="E377" s="10">
        <v>10</v>
      </c>
      <c r="F377" s="11" t="s">
        <v>1310</v>
      </c>
      <c r="G377" s="19">
        <v>4290</v>
      </c>
      <c r="H377" s="32" t="s">
        <v>1377</v>
      </c>
    </row>
    <row r="378" spans="1:8">
      <c r="A378" s="91" t="s">
        <v>373</v>
      </c>
      <c r="B378" s="2" t="s">
        <v>1267</v>
      </c>
      <c r="C378" s="2" t="s">
        <v>1290</v>
      </c>
      <c r="D378" s="2">
        <v>6000</v>
      </c>
      <c r="E378" s="10">
        <v>20</v>
      </c>
      <c r="F378" s="10">
        <v>1</v>
      </c>
      <c r="G378" s="19">
        <v>4290</v>
      </c>
      <c r="H378" s="32" t="s">
        <v>1377</v>
      </c>
    </row>
    <row r="379" spans="1:8">
      <c r="A379" s="91" t="s">
        <v>374</v>
      </c>
      <c r="B379" s="2" t="s">
        <v>1267</v>
      </c>
      <c r="C379" s="2" t="s">
        <v>1290</v>
      </c>
      <c r="D379" s="2">
        <v>15000</v>
      </c>
      <c r="E379" s="10">
        <v>40</v>
      </c>
      <c r="F379" s="10">
        <v>2</v>
      </c>
      <c r="G379" s="19">
        <v>4290</v>
      </c>
      <c r="H379" s="32" t="s">
        <v>1377</v>
      </c>
    </row>
    <row r="380" spans="1:8">
      <c r="A380" s="91" t="s">
        <v>375</v>
      </c>
      <c r="B380" s="2" t="s">
        <v>1267</v>
      </c>
      <c r="C380" s="2" t="s">
        <v>1290</v>
      </c>
      <c r="D380" s="2">
        <v>30000</v>
      </c>
      <c r="E380" s="10">
        <v>100</v>
      </c>
      <c r="F380" s="10">
        <v>5</v>
      </c>
      <c r="G380" s="19">
        <v>4290</v>
      </c>
      <c r="H380" s="32" t="s">
        <v>1377</v>
      </c>
    </row>
    <row r="381" spans="1:8">
      <c r="A381" s="91" t="s">
        <v>376</v>
      </c>
      <c r="B381" s="2" t="s">
        <v>1267</v>
      </c>
      <c r="C381" s="2" t="s">
        <v>1290</v>
      </c>
      <c r="D381" s="2">
        <v>3000</v>
      </c>
      <c r="E381" s="10">
        <v>10</v>
      </c>
      <c r="F381" s="11" t="s">
        <v>1310</v>
      </c>
      <c r="G381" s="19">
        <v>2690</v>
      </c>
      <c r="H381" s="32" t="s">
        <v>1377</v>
      </c>
    </row>
    <row r="382" spans="1:8">
      <c r="A382" s="91" t="s">
        <v>377</v>
      </c>
      <c r="B382" s="2" t="s">
        <v>1267</v>
      </c>
      <c r="C382" s="2" t="s">
        <v>1290</v>
      </c>
      <c r="D382" s="2">
        <v>6000</v>
      </c>
      <c r="E382" s="10">
        <v>20</v>
      </c>
      <c r="F382" s="10">
        <v>1</v>
      </c>
      <c r="G382" s="19">
        <v>2690</v>
      </c>
      <c r="H382" s="32" t="s">
        <v>1377</v>
      </c>
    </row>
    <row r="383" spans="1:8">
      <c r="A383" s="91" t="s">
        <v>378</v>
      </c>
      <c r="B383" s="2" t="s">
        <v>1267</v>
      </c>
      <c r="C383" s="2" t="s">
        <v>1290</v>
      </c>
      <c r="D383" s="2">
        <v>12000</v>
      </c>
      <c r="E383" s="10">
        <v>40</v>
      </c>
      <c r="F383" s="10">
        <v>2</v>
      </c>
      <c r="G383" s="19">
        <v>2690</v>
      </c>
      <c r="H383" s="32" t="s">
        <v>1377</v>
      </c>
    </row>
    <row r="384" spans="1:8">
      <c r="A384" s="91" t="s">
        <v>379</v>
      </c>
      <c r="B384" s="2" t="s">
        <v>1267</v>
      </c>
      <c r="C384" s="2" t="s">
        <v>1290</v>
      </c>
      <c r="D384" s="2">
        <v>30000</v>
      </c>
      <c r="E384" s="10">
        <v>100</v>
      </c>
      <c r="F384" s="10">
        <v>5</v>
      </c>
      <c r="G384" s="19">
        <v>2690</v>
      </c>
      <c r="H384" s="32" t="s">
        <v>1377</v>
      </c>
    </row>
    <row r="385" spans="1:8">
      <c r="A385" s="91" t="s">
        <v>380</v>
      </c>
      <c r="B385" s="3" t="s">
        <v>1257</v>
      </c>
      <c r="C385" s="3" t="s">
        <v>1290</v>
      </c>
      <c r="D385" s="3">
        <v>70000</v>
      </c>
      <c r="E385" s="12">
        <v>200</v>
      </c>
      <c r="F385" s="12" t="s">
        <v>1314</v>
      </c>
      <c r="G385" s="74">
        <v>3880</v>
      </c>
      <c r="H385" s="32" t="s">
        <v>1377</v>
      </c>
    </row>
    <row r="386" spans="1:8">
      <c r="A386" s="91" t="s">
        <v>381</v>
      </c>
      <c r="B386" s="2" t="s">
        <v>1258</v>
      </c>
      <c r="C386" s="2" t="s">
        <v>1290</v>
      </c>
      <c r="D386" s="2">
        <v>10</v>
      </c>
      <c r="E386" s="10" t="s">
        <v>1326</v>
      </c>
      <c r="F386" s="10" t="s">
        <v>1324</v>
      </c>
      <c r="G386" s="19">
        <v>3690</v>
      </c>
      <c r="H386" s="32" t="s">
        <v>1377</v>
      </c>
    </row>
    <row r="387" spans="1:8">
      <c r="A387" s="91" t="s">
        <v>382</v>
      </c>
      <c r="B387" s="2" t="s">
        <v>1258</v>
      </c>
      <c r="C387" s="2" t="s">
        <v>1290</v>
      </c>
      <c r="D387" s="2">
        <v>50</v>
      </c>
      <c r="E387" s="10" t="s">
        <v>1326</v>
      </c>
      <c r="F387" s="11" t="s">
        <v>1305</v>
      </c>
      <c r="G387" s="19">
        <v>2200</v>
      </c>
      <c r="H387" s="32" t="s">
        <v>1377</v>
      </c>
    </row>
    <row r="388" spans="1:8">
      <c r="A388" s="91" t="s">
        <v>383</v>
      </c>
      <c r="B388" s="2" t="s">
        <v>1258</v>
      </c>
      <c r="C388" s="2" t="s">
        <v>1290</v>
      </c>
      <c r="D388" s="2">
        <v>100</v>
      </c>
      <c r="E388" s="10" t="s">
        <v>1326</v>
      </c>
      <c r="F388" s="11" t="s">
        <v>1309</v>
      </c>
      <c r="G388" s="19">
        <v>2200</v>
      </c>
      <c r="H388" s="32" t="s">
        <v>1377</v>
      </c>
    </row>
    <row r="389" spans="1:8">
      <c r="A389" s="91" t="s">
        <v>384</v>
      </c>
      <c r="B389" s="2" t="s">
        <v>1258</v>
      </c>
      <c r="C389" s="2" t="s">
        <v>1290</v>
      </c>
      <c r="D389" s="2">
        <v>250</v>
      </c>
      <c r="E389" s="10" t="s">
        <v>1326</v>
      </c>
      <c r="F389" s="11" t="s">
        <v>1316</v>
      </c>
      <c r="G389" s="19">
        <v>2200</v>
      </c>
      <c r="H389" s="32" t="s">
        <v>1377</v>
      </c>
    </row>
    <row r="390" spans="1:8">
      <c r="A390" s="91" t="s">
        <v>385</v>
      </c>
      <c r="B390" s="2" t="s">
        <v>1258</v>
      </c>
      <c r="C390" s="2" t="s">
        <v>1290</v>
      </c>
      <c r="D390" s="2">
        <v>500</v>
      </c>
      <c r="E390" s="10" t="s">
        <v>1326</v>
      </c>
      <c r="F390" s="11" t="s">
        <v>1311</v>
      </c>
      <c r="G390" s="19">
        <v>2200</v>
      </c>
      <c r="H390" s="32" t="s">
        <v>1377</v>
      </c>
    </row>
    <row r="391" spans="1:8">
      <c r="A391" s="91" t="s">
        <v>386</v>
      </c>
      <c r="B391" s="2" t="s">
        <v>1258</v>
      </c>
      <c r="C391" s="2" t="s">
        <v>1290</v>
      </c>
      <c r="D391" s="2">
        <v>100</v>
      </c>
      <c r="E391" s="10" t="s">
        <v>1326</v>
      </c>
      <c r="F391" s="11" t="s">
        <v>1305</v>
      </c>
      <c r="G391" s="19">
        <v>2200</v>
      </c>
      <c r="H391" s="32" t="s">
        <v>1377</v>
      </c>
    </row>
    <row r="392" spans="1:8">
      <c r="A392" s="91" t="s">
        <v>387</v>
      </c>
      <c r="B392" s="2" t="s">
        <v>1258</v>
      </c>
      <c r="C392" s="2" t="s">
        <v>1290</v>
      </c>
      <c r="D392" s="2">
        <v>200</v>
      </c>
      <c r="E392" s="10" t="s">
        <v>1326</v>
      </c>
      <c r="F392" s="11" t="s">
        <v>1309</v>
      </c>
      <c r="G392" s="19">
        <v>2200</v>
      </c>
      <c r="H392" s="32" t="s">
        <v>1377</v>
      </c>
    </row>
    <row r="393" spans="1:8">
      <c r="A393" s="91" t="s">
        <v>388</v>
      </c>
      <c r="B393" s="2" t="s">
        <v>1258</v>
      </c>
      <c r="C393" s="2" t="s">
        <v>1290</v>
      </c>
      <c r="D393" s="2">
        <v>500</v>
      </c>
      <c r="E393" s="10" t="s">
        <v>1326</v>
      </c>
      <c r="F393" s="11" t="s">
        <v>1311</v>
      </c>
      <c r="G393" s="19">
        <v>2200</v>
      </c>
      <c r="H393" s="32" t="s">
        <v>1377</v>
      </c>
    </row>
    <row r="394" spans="1:8">
      <c r="A394" s="91" t="s">
        <v>389</v>
      </c>
      <c r="B394" s="5" t="s">
        <v>1268</v>
      </c>
      <c r="C394" s="5" t="s">
        <v>1290</v>
      </c>
      <c r="D394" s="5">
        <v>60000</v>
      </c>
      <c r="E394" s="13">
        <v>200</v>
      </c>
      <c r="F394" s="13">
        <v>10</v>
      </c>
      <c r="G394" s="75">
        <v>6250</v>
      </c>
      <c r="H394" s="32" t="s">
        <v>1377</v>
      </c>
    </row>
    <row r="395" spans="1:8">
      <c r="A395" s="91" t="s">
        <v>390</v>
      </c>
      <c r="B395" s="5" t="s">
        <v>1268</v>
      </c>
      <c r="C395" s="5" t="s">
        <v>1290</v>
      </c>
      <c r="D395" s="5">
        <v>150000</v>
      </c>
      <c r="E395" s="13">
        <v>400</v>
      </c>
      <c r="F395" s="13">
        <v>20</v>
      </c>
      <c r="G395" s="75">
        <v>6250</v>
      </c>
      <c r="H395" s="32" t="s">
        <v>1377</v>
      </c>
    </row>
    <row r="396" spans="1:8">
      <c r="A396" s="91" t="s">
        <v>391</v>
      </c>
      <c r="B396" s="5" t="s">
        <v>1268</v>
      </c>
      <c r="C396" s="5" t="s">
        <v>1290</v>
      </c>
      <c r="D396" s="5">
        <v>300000</v>
      </c>
      <c r="E396" s="13">
        <v>1000</v>
      </c>
      <c r="F396" s="13">
        <v>50</v>
      </c>
      <c r="G396" s="75">
        <v>6250</v>
      </c>
      <c r="H396" s="32" t="s">
        <v>1377</v>
      </c>
    </row>
    <row r="397" spans="1:8">
      <c r="A397" s="91" t="s">
        <v>392</v>
      </c>
      <c r="B397" s="2" t="s">
        <v>1268</v>
      </c>
      <c r="C397" s="2" t="s">
        <v>1290</v>
      </c>
      <c r="D397" s="2">
        <v>300000</v>
      </c>
      <c r="E397" s="10">
        <v>1000</v>
      </c>
      <c r="F397" s="10">
        <v>50</v>
      </c>
      <c r="G397" s="19">
        <v>11750</v>
      </c>
      <c r="H397" s="32" t="s">
        <v>1377</v>
      </c>
    </row>
    <row r="398" spans="1:8">
      <c r="A398" s="91" t="s">
        <v>393</v>
      </c>
      <c r="B398" s="2" t="s">
        <v>1268</v>
      </c>
      <c r="C398" s="2" t="s">
        <v>1290</v>
      </c>
      <c r="D398" s="2">
        <v>600000</v>
      </c>
      <c r="E398" s="10">
        <v>2000</v>
      </c>
      <c r="F398" s="11" t="s">
        <v>1323</v>
      </c>
      <c r="G398" s="19">
        <v>11750</v>
      </c>
      <c r="H398" s="32" t="s">
        <v>1377</v>
      </c>
    </row>
    <row r="399" spans="1:8">
      <c r="A399" s="91" t="s">
        <v>394</v>
      </c>
      <c r="B399" s="2" t="s">
        <v>1255</v>
      </c>
      <c r="C399" s="2" t="s">
        <v>1290</v>
      </c>
      <c r="D399" s="2">
        <v>150</v>
      </c>
      <c r="E399" s="11" t="s">
        <v>1312</v>
      </c>
      <c r="F399" s="10" t="s">
        <v>1324</v>
      </c>
      <c r="G399" s="19">
        <v>6900</v>
      </c>
      <c r="H399" s="32" t="s">
        <v>1377</v>
      </c>
    </row>
    <row r="400" spans="1:8">
      <c r="A400" s="91" t="s">
        <v>395</v>
      </c>
      <c r="B400" s="2" t="s">
        <v>1255</v>
      </c>
      <c r="C400" s="2" t="s">
        <v>1290</v>
      </c>
      <c r="D400" s="2">
        <v>150</v>
      </c>
      <c r="E400" s="11" t="s">
        <v>1312</v>
      </c>
      <c r="F400" s="11" t="s">
        <v>1325</v>
      </c>
      <c r="G400" s="19">
        <v>5800</v>
      </c>
      <c r="H400" s="32" t="s">
        <v>1377</v>
      </c>
    </row>
    <row r="401" spans="1:8">
      <c r="A401" s="91" t="s">
        <v>396</v>
      </c>
      <c r="B401" s="2" t="s">
        <v>1255</v>
      </c>
      <c r="C401" s="2" t="s">
        <v>1290</v>
      </c>
      <c r="D401" s="2">
        <v>300</v>
      </c>
      <c r="E401" s="11" t="s">
        <v>1312</v>
      </c>
      <c r="F401" s="11" t="s">
        <v>1325</v>
      </c>
      <c r="G401" s="19">
        <v>6900</v>
      </c>
      <c r="H401" s="32" t="s">
        <v>1377</v>
      </c>
    </row>
    <row r="402" spans="1:8">
      <c r="A402" s="91" t="s">
        <v>397</v>
      </c>
      <c r="B402" s="2" t="s">
        <v>1255</v>
      </c>
      <c r="C402" s="2" t="s">
        <v>1290</v>
      </c>
      <c r="D402" s="2">
        <v>600</v>
      </c>
      <c r="E402" s="10">
        <v>5</v>
      </c>
      <c r="F402" s="11" t="s">
        <v>1305</v>
      </c>
      <c r="G402" s="19">
        <v>6900</v>
      </c>
      <c r="H402" s="32" t="s">
        <v>1377</v>
      </c>
    </row>
    <row r="403" spans="1:8">
      <c r="A403" s="91" t="s">
        <v>398</v>
      </c>
      <c r="B403" s="2" t="s">
        <v>1255</v>
      </c>
      <c r="C403" s="2" t="s">
        <v>1290</v>
      </c>
      <c r="D403" s="2">
        <v>1500</v>
      </c>
      <c r="E403" s="10">
        <v>5</v>
      </c>
      <c r="F403" s="11" t="s">
        <v>1309</v>
      </c>
      <c r="G403" s="19">
        <v>6900</v>
      </c>
      <c r="H403" s="32" t="s">
        <v>1377</v>
      </c>
    </row>
    <row r="404" spans="1:8">
      <c r="A404" s="91" t="s">
        <v>399</v>
      </c>
      <c r="B404" s="2" t="s">
        <v>1255</v>
      </c>
      <c r="C404" s="2" t="s">
        <v>1290</v>
      </c>
      <c r="D404" s="14">
        <v>3000</v>
      </c>
      <c r="E404" s="10">
        <v>5</v>
      </c>
      <c r="F404" s="11" t="s">
        <v>1316</v>
      </c>
      <c r="G404" s="19">
        <v>6900</v>
      </c>
      <c r="H404" s="32" t="s">
        <v>1377</v>
      </c>
    </row>
    <row r="405" spans="1:8">
      <c r="A405" s="91" t="s">
        <v>400</v>
      </c>
      <c r="B405" s="5" t="s">
        <v>1255</v>
      </c>
      <c r="C405" s="5" t="s">
        <v>1290</v>
      </c>
      <c r="D405" s="5">
        <v>1500</v>
      </c>
      <c r="E405" s="13">
        <v>5</v>
      </c>
      <c r="F405" s="11" t="s">
        <v>1311</v>
      </c>
      <c r="G405" s="75">
        <v>6700</v>
      </c>
      <c r="H405" s="32" t="s">
        <v>1377</v>
      </c>
    </row>
    <row r="406" spans="1:8">
      <c r="A406" s="91" t="s">
        <v>402</v>
      </c>
      <c r="B406" s="5" t="s">
        <v>1255</v>
      </c>
      <c r="C406" s="5" t="s">
        <v>1290</v>
      </c>
      <c r="D406" s="5">
        <v>3000</v>
      </c>
      <c r="E406" s="13">
        <v>10</v>
      </c>
      <c r="F406" s="15" t="s">
        <v>1312</v>
      </c>
      <c r="G406" s="75">
        <v>6700</v>
      </c>
      <c r="H406" s="32" t="s">
        <v>1377</v>
      </c>
    </row>
    <row r="407" spans="1:8">
      <c r="A407" s="91" t="s">
        <v>403</v>
      </c>
      <c r="B407" s="2" t="s">
        <v>1255</v>
      </c>
      <c r="C407" s="2" t="s">
        <v>1290</v>
      </c>
      <c r="D407" s="2">
        <v>6000</v>
      </c>
      <c r="E407" s="10">
        <v>25</v>
      </c>
      <c r="F407" s="11" t="s">
        <v>1310</v>
      </c>
      <c r="G407" s="19">
        <v>6700</v>
      </c>
      <c r="H407" s="32" t="s">
        <v>1377</v>
      </c>
    </row>
    <row r="408" spans="1:8">
      <c r="A408" s="91" t="s">
        <v>404</v>
      </c>
      <c r="B408" s="2" t="s">
        <v>1255</v>
      </c>
      <c r="C408" s="2" t="s">
        <v>1290</v>
      </c>
      <c r="D408" s="2">
        <v>6000</v>
      </c>
      <c r="E408" s="10">
        <v>10</v>
      </c>
      <c r="F408" s="11" t="s">
        <v>1312</v>
      </c>
      <c r="G408" s="19">
        <v>7400</v>
      </c>
      <c r="H408" s="32" t="s">
        <v>1377</v>
      </c>
    </row>
    <row r="409" spans="1:8">
      <c r="A409" s="91" t="s">
        <v>405</v>
      </c>
      <c r="B409" s="2" t="s">
        <v>1255</v>
      </c>
      <c r="C409" s="2" t="s">
        <v>1290</v>
      </c>
      <c r="D409" s="2">
        <v>15000</v>
      </c>
      <c r="E409" s="10">
        <v>25</v>
      </c>
      <c r="F409" s="11" t="s">
        <v>1310</v>
      </c>
      <c r="G409" s="19">
        <v>7400</v>
      </c>
      <c r="H409" s="32" t="s">
        <v>1377</v>
      </c>
    </row>
    <row r="410" spans="1:8">
      <c r="A410" s="91" t="s">
        <v>406</v>
      </c>
      <c r="B410" s="2" t="s">
        <v>1255</v>
      </c>
      <c r="C410" s="2" t="s">
        <v>1290</v>
      </c>
      <c r="D410" s="2">
        <v>15000</v>
      </c>
      <c r="E410" s="10">
        <v>50</v>
      </c>
      <c r="F410" s="10">
        <v>1</v>
      </c>
      <c r="G410" s="19">
        <v>6700</v>
      </c>
      <c r="H410" s="32" t="s">
        <v>1377</v>
      </c>
    </row>
    <row r="411" spans="1:8">
      <c r="A411" s="91" t="s">
        <v>407</v>
      </c>
      <c r="B411" s="2" t="s">
        <v>1255</v>
      </c>
      <c r="C411" s="2" t="s">
        <v>1290</v>
      </c>
      <c r="D411" s="2">
        <v>30000</v>
      </c>
      <c r="E411" s="10">
        <v>50</v>
      </c>
      <c r="F411" s="10">
        <v>1</v>
      </c>
      <c r="G411" s="19">
        <v>7400</v>
      </c>
      <c r="H411" s="32" t="s">
        <v>1377</v>
      </c>
    </row>
    <row r="412" spans="1:8">
      <c r="A412" s="91" t="s">
        <v>408</v>
      </c>
      <c r="B412" s="2" t="s">
        <v>1255</v>
      </c>
      <c r="C412" s="2" t="s">
        <v>1290</v>
      </c>
      <c r="D412" s="2">
        <v>30000</v>
      </c>
      <c r="E412" s="10">
        <v>100</v>
      </c>
      <c r="F412" s="10">
        <v>2</v>
      </c>
      <c r="G412" s="19">
        <v>6700</v>
      </c>
      <c r="H412" s="32" t="s">
        <v>1377</v>
      </c>
    </row>
    <row r="413" spans="1:8">
      <c r="A413" s="91" t="s">
        <v>409</v>
      </c>
      <c r="B413" s="2" t="s">
        <v>1255</v>
      </c>
      <c r="C413" s="2" t="s">
        <v>1290</v>
      </c>
      <c r="D413" s="2">
        <v>150000</v>
      </c>
      <c r="E413" s="10">
        <v>200</v>
      </c>
      <c r="F413" s="10">
        <v>10</v>
      </c>
      <c r="G413" s="19">
        <v>29950</v>
      </c>
      <c r="H413" s="32" t="s">
        <v>1377</v>
      </c>
    </row>
    <row r="414" spans="1:8">
      <c r="A414" s="91" t="s">
        <v>410</v>
      </c>
      <c r="B414" s="2" t="s">
        <v>1255</v>
      </c>
      <c r="C414" s="2" t="s">
        <v>1290</v>
      </c>
      <c r="D414" s="2">
        <v>150000</v>
      </c>
      <c r="E414" s="10">
        <v>500</v>
      </c>
      <c r="F414" s="10">
        <v>10</v>
      </c>
      <c r="G414" s="19">
        <v>12900</v>
      </c>
      <c r="H414" s="32" t="s">
        <v>1377</v>
      </c>
    </row>
    <row r="415" spans="1:8">
      <c r="A415" s="91" t="s">
        <v>411</v>
      </c>
      <c r="B415" s="2" t="s">
        <v>1255</v>
      </c>
      <c r="C415" s="2" t="s">
        <v>1290</v>
      </c>
      <c r="D415" s="2">
        <v>300000</v>
      </c>
      <c r="E415" s="10">
        <v>1000</v>
      </c>
      <c r="F415" s="10">
        <v>20</v>
      </c>
      <c r="G415" s="19">
        <v>12900</v>
      </c>
      <c r="H415" s="32" t="s">
        <v>1377</v>
      </c>
    </row>
    <row r="416" spans="1:8">
      <c r="A416" s="91" t="s">
        <v>412</v>
      </c>
      <c r="B416" s="2" t="s">
        <v>1255</v>
      </c>
      <c r="C416" s="2" t="s">
        <v>1290</v>
      </c>
      <c r="D416" s="2">
        <v>410</v>
      </c>
      <c r="E416" s="11" t="s">
        <v>1309</v>
      </c>
      <c r="F416" s="11" t="s">
        <v>1307</v>
      </c>
      <c r="G416" s="19">
        <v>26900</v>
      </c>
      <c r="H416" s="32" t="s">
        <v>1377</v>
      </c>
    </row>
    <row r="417" spans="1:8">
      <c r="A417" s="91" t="s">
        <v>413</v>
      </c>
      <c r="B417" s="2" t="s">
        <v>1255</v>
      </c>
      <c r="C417" s="2" t="s">
        <v>1290</v>
      </c>
      <c r="D417" s="2">
        <v>2000</v>
      </c>
      <c r="E417" s="11" t="s">
        <v>1310</v>
      </c>
      <c r="F417" s="11" t="s">
        <v>1305</v>
      </c>
      <c r="G417" s="19">
        <v>23900</v>
      </c>
      <c r="H417" s="32" t="s">
        <v>1377</v>
      </c>
    </row>
    <row r="418" spans="1:8">
      <c r="A418" s="91" t="s">
        <v>414</v>
      </c>
      <c r="B418" s="2" t="s">
        <v>1255</v>
      </c>
      <c r="C418" s="2" t="s">
        <v>1290</v>
      </c>
      <c r="D418" s="2">
        <v>4000</v>
      </c>
      <c r="E418" s="11" t="s">
        <v>1310</v>
      </c>
      <c r="F418" s="11" t="s">
        <v>1305</v>
      </c>
      <c r="G418" s="19">
        <v>26900</v>
      </c>
      <c r="H418" s="32" t="s">
        <v>1377</v>
      </c>
    </row>
    <row r="419" spans="1:8">
      <c r="A419" s="91" t="s">
        <v>415</v>
      </c>
      <c r="B419" s="2" t="s">
        <v>1257</v>
      </c>
      <c r="C419" s="2" t="s">
        <v>1290</v>
      </c>
      <c r="D419" s="2">
        <v>10000</v>
      </c>
      <c r="E419" s="10">
        <v>5</v>
      </c>
      <c r="F419" s="11" t="s">
        <v>1311</v>
      </c>
      <c r="G419" s="19">
        <v>41100</v>
      </c>
      <c r="H419" s="32" t="s">
        <v>1377</v>
      </c>
    </row>
    <row r="420" spans="1:8">
      <c r="A420" s="91" t="s">
        <v>416</v>
      </c>
      <c r="B420" s="2" t="s">
        <v>1257</v>
      </c>
      <c r="C420" s="2" t="s">
        <v>1290</v>
      </c>
      <c r="D420" s="2">
        <v>20000</v>
      </c>
      <c r="E420" s="10">
        <v>5</v>
      </c>
      <c r="F420" s="11" t="s">
        <v>1311</v>
      </c>
      <c r="G420" s="19">
        <v>48100</v>
      </c>
      <c r="H420" s="32" t="s">
        <v>1377</v>
      </c>
    </row>
    <row r="421" spans="1:8">
      <c r="A421" s="91" t="s">
        <v>417</v>
      </c>
      <c r="B421" s="2" t="s">
        <v>1257</v>
      </c>
      <c r="C421" s="2" t="s">
        <v>1290</v>
      </c>
      <c r="D421" s="2">
        <v>30000</v>
      </c>
      <c r="E421" s="10">
        <v>5</v>
      </c>
      <c r="F421" s="11" t="s">
        <v>1311</v>
      </c>
      <c r="G421" s="19">
        <v>52200</v>
      </c>
      <c r="H421" s="32" t="s">
        <v>1377</v>
      </c>
    </row>
    <row r="422" spans="1:8">
      <c r="A422" s="91" t="s">
        <v>418</v>
      </c>
      <c r="B422" s="2" t="s">
        <v>1257</v>
      </c>
      <c r="C422" s="2" t="s">
        <v>1290</v>
      </c>
      <c r="D422" s="2">
        <v>50000</v>
      </c>
      <c r="E422" s="10">
        <v>25</v>
      </c>
      <c r="F422" s="11" t="s">
        <v>1310</v>
      </c>
      <c r="G422" s="19">
        <v>50200</v>
      </c>
      <c r="H422" s="32" t="s">
        <v>1377</v>
      </c>
    </row>
    <row r="423" spans="1:8">
      <c r="A423" s="91" t="s">
        <v>419</v>
      </c>
      <c r="B423" s="2" t="s">
        <v>1269</v>
      </c>
      <c r="C423" s="2" t="s">
        <v>1290</v>
      </c>
      <c r="D423" s="2">
        <v>30000</v>
      </c>
      <c r="E423" s="10">
        <v>200</v>
      </c>
      <c r="F423" s="10">
        <v>10</v>
      </c>
      <c r="G423" s="19">
        <v>5900</v>
      </c>
      <c r="H423" s="32" t="s">
        <v>1377</v>
      </c>
    </row>
    <row r="424" spans="1:8">
      <c r="A424" s="91" t="s">
        <v>420</v>
      </c>
      <c r="B424" s="2" t="s">
        <v>1269</v>
      </c>
      <c r="C424" s="2" t="s">
        <v>1290</v>
      </c>
      <c r="D424" s="2">
        <v>100000</v>
      </c>
      <c r="E424" s="10">
        <v>1000</v>
      </c>
      <c r="F424" s="10">
        <v>50</v>
      </c>
      <c r="G424" s="19">
        <v>8900</v>
      </c>
      <c r="H424" s="32" t="s">
        <v>1377</v>
      </c>
    </row>
    <row r="425" spans="1:8">
      <c r="A425" s="91" t="s">
        <v>421</v>
      </c>
      <c r="B425" s="2" t="s">
        <v>1269</v>
      </c>
      <c r="C425" s="2" t="s">
        <v>1290</v>
      </c>
      <c r="D425" s="2">
        <v>300000</v>
      </c>
      <c r="E425" s="10">
        <v>2000</v>
      </c>
      <c r="F425" s="11" t="s">
        <v>1323</v>
      </c>
      <c r="G425" s="19">
        <v>9900</v>
      </c>
      <c r="H425" s="32" t="s">
        <v>1377</v>
      </c>
    </row>
    <row r="426" spans="1:8">
      <c r="A426" s="91" t="s">
        <v>422</v>
      </c>
      <c r="B426" s="2" t="s">
        <v>1269</v>
      </c>
      <c r="C426" s="2" t="s">
        <v>1290</v>
      </c>
      <c r="D426" s="2">
        <v>500000</v>
      </c>
      <c r="E426" s="10">
        <v>4000</v>
      </c>
      <c r="F426" s="10">
        <v>200</v>
      </c>
      <c r="G426" s="19">
        <v>10900</v>
      </c>
      <c r="H426" s="32" t="s">
        <v>1377</v>
      </c>
    </row>
    <row r="427" spans="1:8">
      <c r="A427" s="91" t="s">
        <v>423</v>
      </c>
      <c r="B427" s="2" t="s">
        <v>1269</v>
      </c>
      <c r="C427" s="2" t="s">
        <v>1290</v>
      </c>
      <c r="D427" s="2" t="s">
        <v>1327</v>
      </c>
      <c r="E427" s="10">
        <v>10000</v>
      </c>
      <c r="F427" s="10">
        <v>500</v>
      </c>
      <c r="G427" s="19">
        <v>11900</v>
      </c>
      <c r="H427" s="32" t="s">
        <v>1377</v>
      </c>
    </row>
    <row r="428" spans="1:8">
      <c r="A428" s="91" t="s">
        <v>424</v>
      </c>
      <c r="B428" s="2" t="s">
        <v>1269</v>
      </c>
      <c r="C428" s="2" t="s">
        <v>1290</v>
      </c>
      <c r="D428" s="2">
        <v>600000</v>
      </c>
      <c r="E428" s="10">
        <v>4000</v>
      </c>
      <c r="F428" s="10">
        <v>200</v>
      </c>
      <c r="G428" s="19">
        <v>19800</v>
      </c>
      <c r="H428" s="32" t="s">
        <v>1377</v>
      </c>
    </row>
    <row r="429" spans="1:8">
      <c r="A429" s="91" t="s">
        <v>425</v>
      </c>
      <c r="B429" s="2" t="s">
        <v>1269</v>
      </c>
      <c r="C429" s="2" t="s">
        <v>1290</v>
      </c>
      <c r="D429" s="2" t="s">
        <v>1327</v>
      </c>
      <c r="E429" s="10">
        <v>10000</v>
      </c>
      <c r="F429" s="10">
        <v>500</v>
      </c>
      <c r="G429" s="19">
        <v>19900</v>
      </c>
      <c r="H429" s="32" t="s">
        <v>1377</v>
      </c>
    </row>
    <row r="430" spans="1:8">
      <c r="A430" s="91" t="s">
        <v>426</v>
      </c>
      <c r="B430" s="2" t="s">
        <v>1269</v>
      </c>
      <c r="C430" s="2" t="s">
        <v>1290</v>
      </c>
      <c r="D430" s="2" t="s">
        <v>1328</v>
      </c>
      <c r="E430" s="10">
        <v>20000</v>
      </c>
      <c r="F430" s="10">
        <v>1000</v>
      </c>
      <c r="G430" s="19">
        <v>20900</v>
      </c>
      <c r="H430" s="32" t="s">
        <v>1377</v>
      </c>
    </row>
    <row r="431" spans="1:8">
      <c r="A431" s="91" t="s">
        <v>427</v>
      </c>
      <c r="B431" s="2" t="s">
        <v>1269</v>
      </c>
      <c r="C431" s="2" t="s">
        <v>1290</v>
      </c>
      <c r="D431" s="2" t="s">
        <v>1329</v>
      </c>
      <c r="E431" s="10">
        <v>20000</v>
      </c>
      <c r="F431" s="10">
        <v>1000</v>
      </c>
      <c r="G431" s="19">
        <v>21900</v>
      </c>
      <c r="H431" s="32" t="s">
        <v>1377</v>
      </c>
    </row>
    <row r="432" spans="1:8">
      <c r="A432" s="91" t="s">
        <v>428</v>
      </c>
      <c r="B432" s="2" t="s">
        <v>1269</v>
      </c>
      <c r="C432" s="2" t="s">
        <v>1290</v>
      </c>
      <c r="D432" s="2" t="s">
        <v>1330</v>
      </c>
      <c r="E432" s="10">
        <v>40000</v>
      </c>
      <c r="F432" s="10">
        <v>2000</v>
      </c>
      <c r="G432" s="19">
        <v>26800</v>
      </c>
      <c r="H432" s="32" t="s">
        <v>1377</v>
      </c>
    </row>
    <row r="433" spans="1:8">
      <c r="A433" s="91" t="s">
        <v>429</v>
      </c>
      <c r="B433" s="2" t="s">
        <v>1269</v>
      </c>
      <c r="C433" s="2" t="s">
        <v>1290</v>
      </c>
      <c r="D433" s="2" t="s">
        <v>1331</v>
      </c>
      <c r="E433" s="10">
        <v>100000</v>
      </c>
      <c r="F433" s="10">
        <v>5000</v>
      </c>
      <c r="G433" s="19">
        <v>37900</v>
      </c>
      <c r="H433" s="32" t="s">
        <v>1377</v>
      </c>
    </row>
    <row r="434" spans="1:8">
      <c r="A434" s="91" t="s">
        <v>430</v>
      </c>
      <c r="B434" s="2" t="s">
        <v>1269</v>
      </c>
      <c r="C434" s="2" t="s">
        <v>1290</v>
      </c>
      <c r="D434" s="2" t="s">
        <v>1332</v>
      </c>
      <c r="E434" s="10">
        <v>200000</v>
      </c>
      <c r="F434" s="10">
        <v>10000</v>
      </c>
      <c r="G434" s="19">
        <v>68900</v>
      </c>
      <c r="H434" s="32" t="s">
        <v>1377</v>
      </c>
    </row>
    <row r="435" spans="1:8">
      <c r="A435" s="91" t="s">
        <v>431</v>
      </c>
      <c r="B435" s="2" t="s">
        <v>1269</v>
      </c>
      <c r="C435" s="2" t="s">
        <v>1290</v>
      </c>
      <c r="D435" s="2" t="s">
        <v>1330</v>
      </c>
      <c r="E435" s="10">
        <v>40000</v>
      </c>
      <c r="F435" s="10">
        <v>2000</v>
      </c>
      <c r="G435" s="19">
        <v>41900</v>
      </c>
      <c r="H435" s="32" t="s">
        <v>1377</v>
      </c>
    </row>
    <row r="436" spans="1:8">
      <c r="A436" s="91" t="s">
        <v>432</v>
      </c>
      <c r="B436" s="2" t="s">
        <v>1269</v>
      </c>
      <c r="C436" s="2" t="s">
        <v>1290</v>
      </c>
      <c r="D436" s="2" t="s">
        <v>1331</v>
      </c>
      <c r="E436" s="10">
        <v>100000</v>
      </c>
      <c r="F436" s="10">
        <v>5000</v>
      </c>
      <c r="G436" s="19">
        <v>52900</v>
      </c>
      <c r="H436" s="32" t="s">
        <v>1377</v>
      </c>
    </row>
    <row r="437" spans="1:8">
      <c r="A437" s="91" t="s">
        <v>433</v>
      </c>
      <c r="B437" s="2" t="s">
        <v>1269</v>
      </c>
      <c r="C437" s="2" t="s">
        <v>1290</v>
      </c>
      <c r="D437" s="2" t="s">
        <v>1332</v>
      </c>
      <c r="E437" s="10">
        <v>200000</v>
      </c>
      <c r="F437" s="10">
        <v>10000</v>
      </c>
      <c r="G437" s="19">
        <v>81900</v>
      </c>
      <c r="H437" s="32" t="s">
        <v>1377</v>
      </c>
    </row>
    <row r="438" spans="1:8">
      <c r="A438" s="91" t="s">
        <v>434</v>
      </c>
      <c r="B438" s="2" t="s">
        <v>1269</v>
      </c>
      <c r="C438" s="2" t="s">
        <v>1290</v>
      </c>
      <c r="D438" s="2" t="s">
        <v>1333</v>
      </c>
      <c r="E438" s="10">
        <v>200000</v>
      </c>
      <c r="F438" s="10">
        <v>10000</v>
      </c>
      <c r="G438" s="19">
        <v>101900</v>
      </c>
      <c r="H438" s="32" t="s">
        <v>1377</v>
      </c>
    </row>
    <row r="439" spans="1:8">
      <c r="A439" s="91" t="s">
        <v>435</v>
      </c>
      <c r="B439" s="2" t="s">
        <v>1269</v>
      </c>
      <c r="C439" s="2" t="s">
        <v>1290</v>
      </c>
      <c r="D439" s="2" t="s">
        <v>1334</v>
      </c>
      <c r="E439" s="10">
        <v>400000</v>
      </c>
      <c r="F439" s="10">
        <v>20000</v>
      </c>
      <c r="G439" s="19">
        <v>328950</v>
      </c>
      <c r="H439" s="32" t="s">
        <v>1377</v>
      </c>
    </row>
    <row r="440" spans="1:8">
      <c r="A440" s="91" t="s">
        <v>436</v>
      </c>
      <c r="B440" s="2" t="s">
        <v>1270</v>
      </c>
      <c r="C440" s="2" t="s">
        <v>1290</v>
      </c>
      <c r="D440" s="2" t="s">
        <v>1332</v>
      </c>
      <c r="E440" s="10">
        <v>200000</v>
      </c>
      <c r="F440" s="10">
        <v>10000</v>
      </c>
      <c r="G440" s="19">
        <v>354520</v>
      </c>
      <c r="H440" s="32" t="s">
        <v>1377</v>
      </c>
    </row>
    <row r="441" spans="1:8">
      <c r="A441" s="91" t="s">
        <v>437</v>
      </c>
      <c r="B441" s="2" t="s">
        <v>1270</v>
      </c>
      <c r="C441" s="2" t="s">
        <v>1290</v>
      </c>
      <c r="D441" s="2" t="s">
        <v>1335</v>
      </c>
      <c r="E441" s="10">
        <v>400000</v>
      </c>
      <c r="F441" s="10">
        <v>20000</v>
      </c>
      <c r="G441" s="19">
        <v>365920</v>
      </c>
      <c r="H441" s="32" t="s">
        <v>1377</v>
      </c>
    </row>
    <row r="442" spans="1:8">
      <c r="A442" s="91" t="s">
        <v>438</v>
      </c>
      <c r="B442" s="2" t="s">
        <v>1270</v>
      </c>
      <c r="C442" s="2" t="s">
        <v>1290</v>
      </c>
      <c r="D442" s="2" t="s">
        <v>1335</v>
      </c>
      <c r="E442" s="10">
        <v>400000</v>
      </c>
      <c r="F442" s="10">
        <v>20000</v>
      </c>
      <c r="G442" s="19">
        <v>569290</v>
      </c>
      <c r="H442" s="32" t="s">
        <v>1377</v>
      </c>
    </row>
    <row r="443" spans="1:8">
      <c r="A443" s="91" t="s">
        <v>439</v>
      </c>
      <c r="B443" s="2" t="s">
        <v>1270</v>
      </c>
      <c r="C443" s="2" t="s">
        <v>1290</v>
      </c>
      <c r="D443" s="2" t="s">
        <v>1335</v>
      </c>
      <c r="E443" s="10">
        <v>400000</v>
      </c>
      <c r="F443" s="10">
        <v>20000</v>
      </c>
      <c r="G443" s="19">
        <v>755090</v>
      </c>
      <c r="H443" s="32" t="s">
        <v>1377</v>
      </c>
    </row>
    <row r="444" spans="1:8">
      <c r="A444" s="91" t="s">
        <v>440</v>
      </c>
      <c r="B444" s="2" t="s">
        <v>1270</v>
      </c>
      <c r="C444" s="2" t="s">
        <v>1290</v>
      </c>
      <c r="D444" s="2" t="s">
        <v>1336</v>
      </c>
      <c r="E444" s="10">
        <v>400000</v>
      </c>
      <c r="F444" s="10">
        <v>20000</v>
      </c>
      <c r="G444" s="19">
        <v>591580</v>
      </c>
      <c r="H444" s="32" t="s">
        <v>1377</v>
      </c>
    </row>
    <row r="445" spans="1:8">
      <c r="A445" s="91" t="s">
        <v>441</v>
      </c>
      <c r="B445" s="2" t="s">
        <v>1270</v>
      </c>
      <c r="C445" s="2" t="s">
        <v>1290</v>
      </c>
      <c r="D445" s="2" t="s">
        <v>1336</v>
      </c>
      <c r="E445" s="10">
        <v>400000</v>
      </c>
      <c r="F445" s="10">
        <v>20000</v>
      </c>
      <c r="G445" s="19">
        <v>788120</v>
      </c>
      <c r="H445" s="32" t="s">
        <v>1377</v>
      </c>
    </row>
    <row r="446" spans="1:8">
      <c r="A446" s="91" t="s">
        <v>442</v>
      </c>
      <c r="B446" s="2" t="s">
        <v>1270</v>
      </c>
      <c r="C446" s="2" t="s">
        <v>1290</v>
      </c>
      <c r="D446" s="2" t="s">
        <v>1336</v>
      </c>
      <c r="E446" s="10">
        <v>400000</v>
      </c>
      <c r="F446" s="10">
        <v>20000</v>
      </c>
      <c r="G446" s="19">
        <v>1014160</v>
      </c>
      <c r="H446" s="32" t="s">
        <v>1377</v>
      </c>
    </row>
    <row r="447" spans="1:8">
      <c r="A447" s="91" t="s">
        <v>443</v>
      </c>
      <c r="B447" s="2" t="s">
        <v>1270</v>
      </c>
      <c r="C447" s="2" t="s">
        <v>1290</v>
      </c>
      <c r="D447" s="2" t="s">
        <v>1337</v>
      </c>
      <c r="E447" s="10" t="s">
        <v>1327</v>
      </c>
      <c r="F447" s="10">
        <v>50000</v>
      </c>
      <c r="G447" s="19">
        <v>898130</v>
      </c>
      <c r="H447" s="32" t="s">
        <v>1377</v>
      </c>
    </row>
    <row r="448" spans="1:8">
      <c r="A448" s="91" t="s">
        <v>444</v>
      </c>
      <c r="B448" s="2" t="s">
        <v>1270</v>
      </c>
      <c r="C448" s="2" t="s">
        <v>1290</v>
      </c>
      <c r="D448" s="2" t="s">
        <v>1337</v>
      </c>
      <c r="E448" s="10" t="s">
        <v>1327</v>
      </c>
      <c r="F448" s="10">
        <v>50000</v>
      </c>
      <c r="G448" s="19">
        <v>1168980</v>
      </c>
      <c r="H448" s="32" t="s">
        <v>1377</v>
      </c>
    </row>
    <row r="449" spans="1:8">
      <c r="A449" s="91" t="s">
        <v>445</v>
      </c>
      <c r="B449" s="2" t="s">
        <v>1270</v>
      </c>
      <c r="C449" s="2" t="s">
        <v>1290</v>
      </c>
      <c r="D449" s="2" t="s">
        <v>1338</v>
      </c>
      <c r="E449" s="10">
        <v>100000</v>
      </c>
      <c r="F449" s="10">
        <v>5000</v>
      </c>
      <c r="G449" s="19">
        <v>175000</v>
      </c>
      <c r="H449" s="32" t="s">
        <v>1377</v>
      </c>
    </row>
    <row r="450" spans="1:8">
      <c r="A450" s="91" t="s">
        <v>446</v>
      </c>
      <c r="B450" s="2" t="s">
        <v>1270</v>
      </c>
      <c r="C450" s="2" t="s">
        <v>1290</v>
      </c>
      <c r="D450" s="2" t="s">
        <v>1338</v>
      </c>
      <c r="E450" s="10">
        <v>100000</v>
      </c>
      <c r="F450" s="10">
        <v>5000</v>
      </c>
      <c r="G450" s="19">
        <v>195000</v>
      </c>
      <c r="H450" s="32" t="s">
        <v>1377</v>
      </c>
    </row>
    <row r="451" spans="1:8">
      <c r="A451" s="91" t="s">
        <v>447</v>
      </c>
      <c r="B451" s="2" t="s">
        <v>1270</v>
      </c>
      <c r="C451" s="2" t="s">
        <v>1290</v>
      </c>
      <c r="D451" s="2" t="s">
        <v>1338</v>
      </c>
      <c r="E451" s="10">
        <v>100000</v>
      </c>
      <c r="F451" s="10">
        <v>5000</v>
      </c>
      <c r="G451" s="19">
        <v>212000</v>
      </c>
      <c r="H451" s="32" t="s">
        <v>1377</v>
      </c>
    </row>
    <row r="452" spans="1:8">
      <c r="A452" s="91" t="s">
        <v>448</v>
      </c>
      <c r="B452" s="2" t="s">
        <v>1270</v>
      </c>
      <c r="C452" s="2" t="s">
        <v>1290</v>
      </c>
      <c r="D452" s="2" t="s">
        <v>1333</v>
      </c>
      <c r="E452" s="10">
        <v>200000</v>
      </c>
      <c r="F452" s="10">
        <v>10000</v>
      </c>
      <c r="G452" s="19">
        <v>178000</v>
      </c>
      <c r="H452" s="32" t="s">
        <v>1377</v>
      </c>
    </row>
    <row r="453" spans="1:8">
      <c r="A453" s="91" t="s">
        <v>449</v>
      </c>
      <c r="B453" s="2" t="s">
        <v>1270</v>
      </c>
      <c r="C453" s="2" t="s">
        <v>1290</v>
      </c>
      <c r="D453" s="2" t="s">
        <v>1333</v>
      </c>
      <c r="E453" s="10">
        <v>200000</v>
      </c>
      <c r="F453" s="10">
        <v>10000</v>
      </c>
      <c r="G453" s="19">
        <v>198000</v>
      </c>
      <c r="H453" s="32" t="s">
        <v>1377</v>
      </c>
    </row>
    <row r="454" spans="1:8">
      <c r="A454" s="91" t="s">
        <v>450</v>
      </c>
      <c r="B454" s="2" t="s">
        <v>1270</v>
      </c>
      <c r="C454" s="2" t="s">
        <v>1290</v>
      </c>
      <c r="D454" s="2" t="s">
        <v>1333</v>
      </c>
      <c r="E454" s="10">
        <v>200000</v>
      </c>
      <c r="F454" s="10">
        <v>10000</v>
      </c>
      <c r="G454" s="19">
        <v>215000</v>
      </c>
      <c r="H454" s="32" t="s">
        <v>1377</v>
      </c>
    </row>
    <row r="455" spans="1:8">
      <c r="A455" s="91" t="s">
        <v>451</v>
      </c>
      <c r="B455" s="2" t="s">
        <v>1270</v>
      </c>
      <c r="C455" s="2" t="s">
        <v>1290</v>
      </c>
      <c r="D455" s="2" t="s">
        <v>1333</v>
      </c>
      <c r="E455" s="10">
        <v>200000</v>
      </c>
      <c r="F455" s="10">
        <v>10000</v>
      </c>
      <c r="G455" s="19">
        <v>331840</v>
      </c>
      <c r="H455" s="32" t="s">
        <v>1377</v>
      </c>
    </row>
    <row r="456" spans="1:8">
      <c r="A456" s="91" t="s">
        <v>452</v>
      </c>
      <c r="B456" s="2" t="s">
        <v>1270</v>
      </c>
      <c r="C456" s="2" t="s">
        <v>1290</v>
      </c>
      <c r="D456" s="2" t="s">
        <v>1333</v>
      </c>
      <c r="E456" s="10">
        <v>200000</v>
      </c>
      <c r="F456" s="10">
        <v>10000</v>
      </c>
      <c r="G456" s="19">
        <v>373470</v>
      </c>
      <c r="H456" s="32" t="s">
        <v>1377</v>
      </c>
    </row>
    <row r="457" spans="1:8">
      <c r="A457" s="91" t="s">
        <v>3199</v>
      </c>
      <c r="B457" s="2" t="s">
        <v>1260</v>
      </c>
      <c r="C457" s="2" t="s">
        <v>1290</v>
      </c>
      <c r="D457" s="2">
        <v>150000</v>
      </c>
      <c r="E457" s="10">
        <v>1000</v>
      </c>
      <c r="F457" s="10">
        <v>50</v>
      </c>
      <c r="G457" s="19">
        <v>23600</v>
      </c>
      <c r="H457" s="32" t="s">
        <v>1377</v>
      </c>
    </row>
    <row r="458" spans="1:8">
      <c r="A458" s="91" t="s">
        <v>3200</v>
      </c>
      <c r="B458" s="2" t="s">
        <v>1260</v>
      </c>
      <c r="C458" s="2" t="s">
        <v>1290</v>
      </c>
      <c r="D458" s="2">
        <v>150000</v>
      </c>
      <c r="E458" s="10">
        <v>1000</v>
      </c>
      <c r="F458" s="10">
        <v>50</v>
      </c>
      <c r="G458" s="19">
        <v>25100</v>
      </c>
      <c r="H458" s="32" t="s">
        <v>1377</v>
      </c>
    </row>
    <row r="459" spans="1:8">
      <c r="A459" s="91" t="s">
        <v>3201</v>
      </c>
      <c r="B459" s="2" t="s">
        <v>1260</v>
      </c>
      <c r="C459" s="2" t="s">
        <v>1290</v>
      </c>
      <c r="D459" s="2">
        <v>150000</v>
      </c>
      <c r="E459" s="10">
        <v>1000</v>
      </c>
      <c r="F459" s="10" t="s">
        <v>1322</v>
      </c>
      <c r="G459" s="19">
        <v>21400</v>
      </c>
      <c r="H459" s="32" t="s">
        <v>1377</v>
      </c>
    </row>
    <row r="460" spans="1:8">
      <c r="A460" s="91" t="s">
        <v>3202</v>
      </c>
      <c r="B460" s="2" t="s">
        <v>1260</v>
      </c>
      <c r="C460" s="2" t="s">
        <v>1290</v>
      </c>
      <c r="D460" s="2">
        <v>150000</v>
      </c>
      <c r="E460" s="10">
        <v>1000</v>
      </c>
      <c r="F460" s="10" t="s">
        <v>1322</v>
      </c>
      <c r="G460" s="19">
        <v>21700</v>
      </c>
      <c r="H460" s="32" t="s">
        <v>1377</v>
      </c>
    </row>
    <row r="461" spans="1:8">
      <c r="A461" s="91" t="s">
        <v>3203</v>
      </c>
      <c r="B461" s="2" t="s">
        <v>1260</v>
      </c>
      <c r="C461" s="2" t="s">
        <v>1290</v>
      </c>
      <c r="D461" s="2">
        <v>150000</v>
      </c>
      <c r="E461" s="10">
        <v>1000</v>
      </c>
      <c r="F461" s="10" t="s">
        <v>1322</v>
      </c>
      <c r="G461" s="19">
        <v>22600</v>
      </c>
      <c r="H461" s="32" t="s">
        <v>1377</v>
      </c>
    </row>
    <row r="462" spans="1:8">
      <c r="A462" s="91" t="s">
        <v>453</v>
      </c>
      <c r="B462" s="2" t="s">
        <v>1260</v>
      </c>
      <c r="C462" s="2" t="s">
        <v>1290</v>
      </c>
      <c r="D462" s="2">
        <v>300000</v>
      </c>
      <c r="E462" s="10">
        <v>2000</v>
      </c>
      <c r="F462" s="11" t="s">
        <v>1323</v>
      </c>
      <c r="G462" s="19">
        <v>23600</v>
      </c>
      <c r="H462" s="32" t="s">
        <v>1377</v>
      </c>
    </row>
    <row r="463" spans="1:8">
      <c r="A463" s="91" t="s">
        <v>453</v>
      </c>
      <c r="B463" s="2" t="s">
        <v>1260</v>
      </c>
      <c r="C463" s="2" t="s">
        <v>1290</v>
      </c>
      <c r="D463" s="2">
        <v>300000</v>
      </c>
      <c r="E463" s="10">
        <v>2000</v>
      </c>
      <c r="F463" s="11" t="s">
        <v>1323</v>
      </c>
      <c r="G463" s="19">
        <v>25100</v>
      </c>
      <c r="H463" s="32" t="s">
        <v>1377</v>
      </c>
    </row>
    <row r="464" spans="1:8">
      <c r="A464" s="91" t="s">
        <v>454</v>
      </c>
      <c r="B464" s="2" t="s">
        <v>1260</v>
      </c>
      <c r="C464" s="2" t="s">
        <v>1290</v>
      </c>
      <c r="D464" s="2">
        <v>300000</v>
      </c>
      <c r="E464" s="10">
        <v>2000</v>
      </c>
      <c r="F464" s="11" t="s">
        <v>1323</v>
      </c>
      <c r="G464" s="19">
        <v>21400</v>
      </c>
      <c r="H464" s="32" t="s">
        <v>1377</v>
      </c>
    </row>
    <row r="465" spans="1:8">
      <c r="A465" s="91" t="s">
        <v>454</v>
      </c>
      <c r="B465" s="2" t="s">
        <v>1260</v>
      </c>
      <c r="C465" s="2" t="s">
        <v>1290</v>
      </c>
      <c r="D465" s="2">
        <v>300000</v>
      </c>
      <c r="E465" s="10">
        <v>2000</v>
      </c>
      <c r="F465" s="11" t="s">
        <v>1323</v>
      </c>
      <c r="G465" s="19">
        <v>21700</v>
      </c>
      <c r="H465" s="32" t="s">
        <v>1377</v>
      </c>
    </row>
    <row r="466" spans="1:8">
      <c r="A466" s="91" t="s">
        <v>454</v>
      </c>
      <c r="B466" s="2" t="s">
        <v>1260</v>
      </c>
      <c r="C466" s="2" t="s">
        <v>1290</v>
      </c>
      <c r="D466" s="2">
        <v>300000</v>
      </c>
      <c r="E466" s="10">
        <v>2000</v>
      </c>
      <c r="F466" s="11" t="s">
        <v>1323</v>
      </c>
      <c r="G466" s="19">
        <v>22600</v>
      </c>
      <c r="H466" s="32" t="s">
        <v>1377</v>
      </c>
    </row>
    <row r="467" spans="1:8">
      <c r="A467" s="91" t="s">
        <v>455</v>
      </c>
      <c r="B467" s="2" t="s">
        <v>1260</v>
      </c>
      <c r="C467" s="2" t="s">
        <v>1290</v>
      </c>
      <c r="D467" s="2">
        <v>300000</v>
      </c>
      <c r="E467" s="10">
        <v>2000</v>
      </c>
      <c r="F467" s="11" t="s">
        <v>1323</v>
      </c>
      <c r="G467" s="19">
        <v>33600</v>
      </c>
      <c r="H467" s="32" t="s">
        <v>1377</v>
      </c>
    </row>
    <row r="468" spans="1:8">
      <c r="A468" s="91" t="s">
        <v>455</v>
      </c>
      <c r="B468" s="2" t="s">
        <v>1260</v>
      </c>
      <c r="C468" s="2" t="s">
        <v>1290</v>
      </c>
      <c r="D468" s="2">
        <v>300000</v>
      </c>
      <c r="E468" s="10">
        <v>2000</v>
      </c>
      <c r="F468" s="11" t="s">
        <v>1323</v>
      </c>
      <c r="G468" s="19">
        <v>36500</v>
      </c>
      <c r="H468" s="32" t="s">
        <v>1377</v>
      </c>
    </row>
    <row r="469" spans="1:8">
      <c r="A469" s="91" t="s">
        <v>455</v>
      </c>
      <c r="B469" s="2" t="s">
        <v>1260</v>
      </c>
      <c r="C469" s="2" t="s">
        <v>1290</v>
      </c>
      <c r="D469" s="2">
        <v>300000</v>
      </c>
      <c r="E469" s="10">
        <v>2000</v>
      </c>
      <c r="F469" s="11" t="s">
        <v>1323</v>
      </c>
      <c r="G469" s="19">
        <v>37600</v>
      </c>
      <c r="H469" s="32" t="s">
        <v>1377</v>
      </c>
    </row>
    <row r="470" spans="1:8">
      <c r="A470" s="91" t="s">
        <v>456</v>
      </c>
      <c r="B470" s="2" t="s">
        <v>1260</v>
      </c>
      <c r="C470" s="2" t="s">
        <v>1290</v>
      </c>
      <c r="D470" s="2">
        <v>500000</v>
      </c>
      <c r="E470" s="10">
        <v>2000</v>
      </c>
      <c r="F470" s="11" t="s">
        <v>1323</v>
      </c>
      <c r="G470" s="19">
        <v>23600</v>
      </c>
      <c r="H470" s="32" t="s">
        <v>1377</v>
      </c>
    </row>
    <row r="471" spans="1:8">
      <c r="A471" s="91" t="s">
        <v>456</v>
      </c>
      <c r="B471" s="2" t="s">
        <v>1260</v>
      </c>
      <c r="C471" s="2" t="s">
        <v>1290</v>
      </c>
      <c r="D471" s="2">
        <v>500000</v>
      </c>
      <c r="E471" s="10">
        <v>2000</v>
      </c>
      <c r="F471" s="11" t="s">
        <v>1323</v>
      </c>
      <c r="G471" s="19">
        <v>25100</v>
      </c>
      <c r="H471" s="32" t="s">
        <v>1377</v>
      </c>
    </row>
    <row r="472" spans="1:8">
      <c r="A472" s="91" t="s">
        <v>457</v>
      </c>
      <c r="B472" s="2" t="s">
        <v>1260</v>
      </c>
      <c r="C472" s="2" t="s">
        <v>1290</v>
      </c>
      <c r="D472" s="2">
        <v>500000</v>
      </c>
      <c r="E472" s="10">
        <v>2000</v>
      </c>
      <c r="F472" s="11" t="s">
        <v>1323</v>
      </c>
      <c r="G472" s="19">
        <v>21400</v>
      </c>
      <c r="H472" s="32" t="s">
        <v>1377</v>
      </c>
    </row>
    <row r="473" spans="1:8">
      <c r="A473" s="91" t="s">
        <v>457</v>
      </c>
      <c r="B473" s="2" t="s">
        <v>1260</v>
      </c>
      <c r="C473" s="2" t="s">
        <v>1290</v>
      </c>
      <c r="D473" s="2">
        <v>500000</v>
      </c>
      <c r="E473" s="10">
        <v>2000</v>
      </c>
      <c r="F473" s="11" t="s">
        <v>1323</v>
      </c>
      <c r="G473" s="19">
        <v>21700</v>
      </c>
      <c r="H473" s="32" t="s">
        <v>1377</v>
      </c>
    </row>
    <row r="474" spans="1:8">
      <c r="A474" s="91" t="s">
        <v>457</v>
      </c>
      <c r="B474" s="2" t="s">
        <v>1260</v>
      </c>
      <c r="C474" s="2" t="s">
        <v>1290</v>
      </c>
      <c r="D474" s="2">
        <v>500000</v>
      </c>
      <c r="E474" s="10">
        <v>2000</v>
      </c>
      <c r="F474" s="11" t="s">
        <v>1323</v>
      </c>
      <c r="G474" s="19">
        <v>22600</v>
      </c>
      <c r="H474" s="32" t="s">
        <v>1377</v>
      </c>
    </row>
    <row r="475" spans="1:8">
      <c r="A475" s="91" t="s">
        <v>458</v>
      </c>
      <c r="B475" s="2" t="s">
        <v>1260</v>
      </c>
      <c r="C475" s="2" t="s">
        <v>1290</v>
      </c>
      <c r="D475" s="2">
        <v>600000</v>
      </c>
      <c r="E475" s="10">
        <v>4000</v>
      </c>
      <c r="F475" s="10">
        <v>200</v>
      </c>
      <c r="G475" s="19">
        <v>23600</v>
      </c>
      <c r="H475" s="32" t="s">
        <v>1377</v>
      </c>
    </row>
    <row r="476" spans="1:8">
      <c r="A476" s="91" t="s">
        <v>458</v>
      </c>
      <c r="B476" s="2" t="s">
        <v>1260</v>
      </c>
      <c r="C476" s="2" t="s">
        <v>1290</v>
      </c>
      <c r="D476" s="2">
        <v>600000</v>
      </c>
      <c r="E476" s="10">
        <v>4000</v>
      </c>
      <c r="F476" s="10">
        <v>200</v>
      </c>
      <c r="G476" s="19">
        <v>25100</v>
      </c>
      <c r="H476" s="32" t="s">
        <v>1377</v>
      </c>
    </row>
    <row r="477" spans="1:8">
      <c r="A477" s="91" t="s">
        <v>459</v>
      </c>
      <c r="B477" s="2" t="s">
        <v>1260</v>
      </c>
      <c r="C477" s="2" t="s">
        <v>1290</v>
      </c>
      <c r="D477" s="2">
        <v>600000</v>
      </c>
      <c r="E477" s="10">
        <v>4000</v>
      </c>
      <c r="F477" s="10">
        <v>200</v>
      </c>
      <c r="G477" s="19">
        <v>21400</v>
      </c>
      <c r="H477" s="32" t="s">
        <v>1377</v>
      </c>
    </row>
    <row r="478" spans="1:8">
      <c r="A478" s="91" t="s">
        <v>459</v>
      </c>
      <c r="B478" s="2" t="s">
        <v>1260</v>
      </c>
      <c r="C478" s="2" t="s">
        <v>1290</v>
      </c>
      <c r="D478" s="2">
        <v>600000</v>
      </c>
      <c r="E478" s="10">
        <v>4000</v>
      </c>
      <c r="F478" s="10">
        <v>200</v>
      </c>
      <c r="G478" s="19">
        <v>21700</v>
      </c>
      <c r="H478" s="32" t="s">
        <v>1377</v>
      </c>
    </row>
    <row r="479" spans="1:8">
      <c r="A479" s="91" t="s">
        <v>459</v>
      </c>
      <c r="B479" s="2" t="s">
        <v>1260</v>
      </c>
      <c r="C479" s="2" t="s">
        <v>1290</v>
      </c>
      <c r="D479" s="2">
        <v>600000</v>
      </c>
      <c r="E479" s="10">
        <v>4000</v>
      </c>
      <c r="F479" s="10">
        <v>200</v>
      </c>
      <c r="G479" s="19">
        <v>22600</v>
      </c>
      <c r="H479" s="32" t="s">
        <v>1377</v>
      </c>
    </row>
    <row r="480" spans="1:8">
      <c r="A480" s="91" t="s">
        <v>460</v>
      </c>
      <c r="B480" s="2" t="s">
        <v>1260</v>
      </c>
      <c r="C480" s="2" t="s">
        <v>1290</v>
      </c>
      <c r="D480" s="2">
        <v>600000</v>
      </c>
      <c r="E480" s="10">
        <v>4000</v>
      </c>
      <c r="F480" s="10">
        <v>200</v>
      </c>
      <c r="G480" s="19">
        <v>33600</v>
      </c>
      <c r="H480" s="32" t="s">
        <v>1377</v>
      </c>
    </row>
    <row r="481" spans="1:8">
      <c r="A481" s="91" t="s">
        <v>460</v>
      </c>
      <c r="B481" s="2" t="s">
        <v>1260</v>
      </c>
      <c r="C481" s="2" t="s">
        <v>1290</v>
      </c>
      <c r="D481" s="2">
        <v>600000</v>
      </c>
      <c r="E481" s="10">
        <v>4000</v>
      </c>
      <c r="F481" s="10">
        <v>200</v>
      </c>
      <c r="G481" s="19">
        <v>36500</v>
      </c>
      <c r="H481" s="32" t="s">
        <v>1377</v>
      </c>
    </row>
    <row r="482" spans="1:8">
      <c r="A482" s="91" t="s">
        <v>460</v>
      </c>
      <c r="B482" s="2" t="s">
        <v>1260</v>
      </c>
      <c r="C482" s="2" t="s">
        <v>1290</v>
      </c>
      <c r="D482" s="2">
        <v>600000</v>
      </c>
      <c r="E482" s="10">
        <v>4000</v>
      </c>
      <c r="F482" s="10">
        <v>200</v>
      </c>
      <c r="G482" s="19">
        <v>37600</v>
      </c>
      <c r="H482" s="32" t="s">
        <v>1377</v>
      </c>
    </row>
    <row r="483" spans="1:8">
      <c r="A483" s="91" t="s">
        <v>461</v>
      </c>
      <c r="B483" s="2" t="s">
        <v>1260</v>
      </c>
      <c r="C483" s="2" t="s">
        <v>1290</v>
      </c>
      <c r="D483" s="2" t="s">
        <v>1327</v>
      </c>
      <c r="E483" s="10">
        <v>4000</v>
      </c>
      <c r="F483" s="10">
        <v>200</v>
      </c>
      <c r="G483" s="19">
        <v>23600</v>
      </c>
      <c r="H483" s="32" t="s">
        <v>1377</v>
      </c>
    </row>
    <row r="484" spans="1:8">
      <c r="A484" s="91" t="s">
        <v>461</v>
      </c>
      <c r="B484" s="2" t="s">
        <v>1260</v>
      </c>
      <c r="C484" s="2" t="s">
        <v>1290</v>
      </c>
      <c r="D484" s="2" t="s">
        <v>1327</v>
      </c>
      <c r="E484" s="10">
        <v>4000</v>
      </c>
      <c r="F484" s="10">
        <v>200</v>
      </c>
      <c r="G484" s="19">
        <v>25100</v>
      </c>
      <c r="H484" s="32" t="s">
        <v>1377</v>
      </c>
    </row>
    <row r="485" spans="1:8">
      <c r="A485" s="91" t="s">
        <v>461</v>
      </c>
      <c r="B485" s="2" t="s">
        <v>1260</v>
      </c>
      <c r="C485" s="2" t="s">
        <v>1290</v>
      </c>
      <c r="D485" s="2" t="s">
        <v>1327</v>
      </c>
      <c r="E485" s="10">
        <v>4000</v>
      </c>
      <c r="F485" s="10">
        <v>200</v>
      </c>
      <c r="G485" s="19">
        <v>26500</v>
      </c>
      <c r="H485" s="32" t="s">
        <v>1377</v>
      </c>
    </row>
    <row r="486" spans="1:8">
      <c r="A486" s="91" t="s">
        <v>461</v>
      </c>
      <c r="B486" s="2" t="s">
        <v>1260</v>
      </c>
      <c r="C486" s="2" t="s">
        <v>1290</v>
      </c>
      <c r="D486" s="2" t="s">
        <v>1327</v>
      </c>
      <c r="E486" s="10">
        <v>4000</v>
      </c>
      <c r="F486" s="10">
        <v>200</v>
      </c>
      <c r="G486" s="19">
        <v>28800</v>
      </c>
      <c r="H486" s="32" t="s">
        <v>1377</v>
      </c>
    </row>
    <row r="487" spans="1:8">
      <c r="A487" s="91" t="s">
        <v>461</v>
      </c>
      <c r="B487" s="2" t="s">
        <v>1260</v>
      </c>
      <c r="C487" s="2" t="s">
        <v>1290</v>
      </c>
      <c r="D487" s="2" t="s">
        <v>1327</v>
      </c>
      <c r="E487" s="10">
        <v>4000</v>
      </c>
      <c r="F487" s="10">
        <v>200</v>
      </c>
      <c r="G487" s="19">
        <v>30800</v>
      </c>
      <c r="H487" s="32" t="s">
        <v>1377</v>
      </c>
    </row>
    <row r="488" spans="1:8">
      <c r="A488" s="91" t="s">
        <v>461</v>
      </c>
      <c r="B488" s="2" t="s">
        <v>1260</v>
      </c>
      <c r="C488" s="2" t="s">
        <v>1290</v>
      </c>
      <c r="D488" s="2" t="s">
        <v>1327</v>
      </c>
      <c r="E488" s="10">
        <v>4000</v>
      </c>
      <c r="F488" s="10">
        <v>200</v>
      </c>
      <c r="G488" s="19">
        <v>36500</v>
      </c>
      <c r="H488" s="32" t="s">
        <v>1377</v>
      </c>
    </row>
    <row r="489" spans="1:8">
      <c r="A489" s="91" t="s">
        <v>462</v>
      </c>
      <c r="B489" s="2" t="s">
        <v>1260</v>
      </c>
      <c r="C489" s="2" t="s">
        <v>1290</v>
      </c>
      <c r="D489" s="2" t="s">
        <v>1327</v>
      </c>
      <c r="E489" s="10">
        <v>4000</v>
      </c>
      <c r="F489" s="10">
        <v>200</v>
      </c>
      <c r="G489" s="19">
        <v>21400</v>
      </c>
      <c r="H489" s="32" t="s">
        <v>1377</v>
      </c>
    </row>
    <row r="490" spans="1:8">
      <c r="A490" s="91" t="s">
        <v>462</v>
      </c>
      <c r="B490" s="2" t="s">
        <v>1260</v>
      </c>
      <c r="C490" s="2" t="s">
        <v>1290</v>
      </c>
      <c r="D490" s="2" t="s">
        <v>1327</v>
      </c>
      <c r="E490" s="10">
        <v>4000</v>
      </c>
      <c r="F490" s="10">
        <v>200</v>
      </c>
      <c r="G490" s="19">
        <v>21700</v>
      </c>
      <c r="H490" s="32" t="s">
        <v>1377</v>
      </c>
    </row>
    <row r="491" spans="1:8">
      <c r="A491" s="91" t="s">
        <v>462</v>
      </c>
      <c r="B491" s="2" t="s">
        <v>1260</v>
      </c>
      <c r="C491" s="2" t="s">
        <v>1290</v>
      </c>
      <c r="D491" s="2" t="s">
        <v>1327</v>
      </c>
      <c r="E491" s="10">
        <v>4000</v>
      </c>
      <c r="F491" s="10">
        <v>200</v>
      </c>
      <c r="G491" s="19">
        <v>22600</v>
      </c>
      <c r="H491" s="32" t="s">
        <v>1377</v>
      </c>
    </row>
    <row r="492" spans="1:8">
      <c r="A492" s="91" t="s">
        <v>463</v>
      </c>
      <c r="B492" s="2" t="s">
        <v>1260</v>
      </c>
      <c r="C492" s="2" t="s">
        <v>1290</v>
      </c>
      <c r="D492" s="2" t="s">
        <v>1327</v>
      </c>
      <c r="E492" s="10">
        <v>4000</v>
      </c>
      <c r="F492" s="10">
        <v>200</v>
      </c>
      <c r="G492" s="19">
        <v>47900</v>
      </c>
      <c r="H492" s="32" t="s">
        <v>1377</v>
      </c>
    </row>
    <row r="493" spans="1:8">
      <c r="A493" s="91" t="s">
        <v>463</v>
      </c>
      <c r="B493" s="2" t="s">
        <v>1260</v>
      </c>
      <c r="C493" s="2" t="s">
        <v>1290</v>
      </c>
      <c r="D493" s="2" t="s">
        <v>1327</v>
      </c>
      <c r="E493" s="10">
        <v>4000</v>
      </c>
      <c r="F493" s="10">
        <v>200</v>
      </c>
      <c r="G493" s="19">
        <v>53700</v>
      </c>
      <c r="H493" s="32" t="s">
        <v>1377</v>
      </c>
    </row>
    <row r="494" spans="1:8">
      <c r="A494" s="91" t="s">
        <v>463</v>
      </c>
      <c r="B494" s="2" t="s">
        <v>1260</v>
      </c>
      <c r="C494" s="2" t="s">
        <v>1290</v>
      </c>
      <c r="D494" s="2" t="s">
        <v>1327</v>
      </c>
      <c r="E494" s="10">
        <v>4000</v>
      </c>
      <c r="F494" s="10">
        <v>200</v>
      </c>
      <c r="G494" s="19">
        <v>60900</v>
      </c>
      <c r="H494" s="32" t="s">
        <v>1377</v>
      </c>
    </row>
    <row r="495" spans="1:8">
      <c r="A495" s="91" t="s">
        <v>463</v>
      </c>
      <c r="B495" s="2" t="s">
        <v>1260</v>
      </c>
      <c r="C495" s="2" t="s">
        <v>1290</v>
      </c>
      <c r="D495" s="2" t="s">
        <v>1327</v>
      </c>
      <c r="E495" s="10">
        <v>4000</v>
      </c>
      <c r="F495" s="10">
        <v>200</v>
      </c>
      <c r="G495" s="19">
        <v>70600</v>
      </c>
      <c r="H495" s="32" t="s">
        <v>1377</v>
      </c>
    </row>
    <row r="496" spans="1:8">
      <c r="A496" s="91" t="s">
        <v>463</v>
      </c>
      <c r="B496" s="2" t="s">
        <v>1260</v>
      </c>
      <c r="C496" s="2" t="s">
        <v>1290</v>
      </c>
      <c r="D496" s="2" t="s">
        <v>1327</v>
      </c>
      <c r="E496" s="10">
        <v>4000</v>
      </c>
      <c r="F496" s="10">
        <v>200</v>
      </c>
      <c r="G496" s="19">
        <v>66200</v>
      </c>
      <c r="H496" s="32" t="s">
        <v>1377</v>
      </c>
    </row>
    <row r="497" spans="1:8">
      <c r="A497" s="91" t="s">
        <v>463</v>
      </c>
      <c r="B497" s="2" t="s">
        <v>1260</v>
      </c>
      <c r="C497" s="2" t="s">
        <v>1290</v>
      </c>
      <c r="D497" s="2" t="s">
        <v>1327</v>
      </c>
      <c r="E497" s="10">
        <v>4000</v>
      </c>
      <c r="F497" s="10">
        <v>200</v>
      </c>
      <c r="G497" s="19">
        <v>87100</v>
      </c>
      <c r="H497" s="32" t="s">
        <v>1377</v>
      </c>
    </row>
    <row r="498" spans="1:8">
      <c r="A498" s="91" t="s">
        <v>464</v>
      </c>
      <c r="B498" s="2" t="s">
        <v>1260</v>
      </c>
      <c r="C498" s="2" t="s">
        <v>1290</v>
      </c>
      <c r="D498" s="2" t="s">
        <v>1339</v>
      </c>
      <c r="E498" s="10">
        <v>10000</v>
      </c>
      <c r="F498" s="10">
        <v>500</v>
      </c>
      <c r="G498" s="19">
        <v>25100</v>
      </c>
      <c r="H498" s="32" t="s">
        <v>1377</v>
      </c>
    </row>
    <row r="499" spans="1:8">
      <c r="A499" s="91" t="s">
        <v>464</v>
      </c>
      <c r="B499" s="2" t="s">
        <v>1260</v>
      </c>
      <c r="C499" s="2" t="s">
        <v>1290</v>
      </c>
      <c r="D499" s="2" t="s">
        <v>1339</v>
      </c>
      <c r="E499" s="10">
        <v>10000</v>
      </c>
      <c r="F499" s="10">
        <v>500</v>
      </c>
      <c r="G499" s="19">
        <v>26500</v>
      </c>
      <c r="H499" s="32" t="s">
        <v>1377</v>
      </c>
    </row>
    <row r="500" spans="1:8">
      <c r="A500" s="91" t="s">
        <v>464</v>
      </c>
      <c r="B500" s="2" t="s">
        <v>1260</v>
      </c>
      <c r="C500" s="2" t="s">
        <v>1290</v>
      </c>
      <c r="D500" s="2" t="s">
        <v>1339</v>
      </c>
      <c r="E500" s="10">
        <v>10000</v>
      </c>
      <c r="F500" s="10">
        <v>500</v>
      </c>
      <c r="G500" s="19">
        <v>28800</v>
      </c>
      <c r="H500" s="32" t="s">
        <v>1377</v>
      </c>
    </row>
    <row r="501" spans="1:8">
      <c r="A501" s="91" t="s">
        <v>464</v>
      </c>
      <c r="B501" s="2" t="s">
        <v>1260</v>
      </c>
      <c r="C501" s="2" t="s">
        <v>1290</v>
      </c>
      <c r="D501" s="2" t="s">
        <v>1339</v>
      </c>
      <c r="E501" s="10">
        <v>10000</v>
      </c>
      <c r="F501" s="10">
        <v>500</v>
      </c>
      <c r="G501" s="19">
        <v>30800</v>
      </c>
      <c r="H501" s="32" t="s">
        <v>1377</v>
      </c>
    </row>
    <row r="502" spans="1:8">
      <c r="A502" s="91" t="s">
        <v>464</v>
      </c>
      <c r="B502" s="2" t="s">
        <v>1260</v>
      </c>
      <c r="C502" s="2" t="s">
        <v>1290</v>
      </c>
      <c r="D502" s="2" t="s">
        <v>1339</v>
      </c>
      <c r="E502" s="10">
        <v>10000</v>
      </c>
      <c r="F502" s="10">
        <v>500</v>
      </c>
      <c r="G502" s="19">
        <v>36500</v>
      </c>
      <c r="H502" s="32" t="s">
        <v>1377</v>
      </c>
    </row>
    <row r="503" spans="1:8">
      <c r="A503" s="91" t="s">
        <v>465</v>
      </c>
      <c r="B503" s="2" t="s">
        <v>1260</v>
      </c>
      <c r="C503" s="2" t="s">
        <v>1290</v>
      </c>
      <c r="D503" s="2" t="s">
        <v>1339</v>
      </c>
      <c r="E503" s="10">
        <v>10000</v>
      </c>
      <c r="F503" s="10">
        <v>500</v>
      </c>
      <c r="G503" s="19">
        <v>47900</v>
      </c>
      <c r="H503" s="32" t="s">
        <v>1377</v>
      </c>
    </row>
    <row r="504" spans="1:8">
      <c r="A504" s="91" t="s">
        <v>465</v>
      </c>
      <c r="B504" s="2" t="s">
        <v>1260</v>
      </c>
      <c r="C504" s="2" t="s">
        <v>1290</v>
      </c>
      <c r="D504" s="2" t="s">
        <v>1339</v>
      </c>
      <c r="E504" s="10">
        <v>10000</v>
      </c>
      <c r="F504" s="10">
        <v>500</v>
      </c>
      <c r="G504" s="19">
        <v>53700</v>
      </c>
      <c r="H504" s="32" t="s">
        <v>1377</v>
      </c>
    </row>
    <row r="505" spans="1:8">
      <c r="A505" s="91" t="s">
        <v>465</v>
      </c>
      <c r="B505" s="2" t="s">
        <v>1260</v>
      </c>
      <c r="C505" s="2" t="s">
        <v>1290</v>
      </c>
      <c r="D505" s="2" t="s">
        <v>1339</v>
      </c>
      <c r="E505" s="10">
        <v>10000</v>
      </c>
      <c r="F505" s="10">
        <v>500</v>
      </c>
      <c r="G505" s="19">
        <v>60900</v>
      </c>
      <c r="H505" s="32" t="s">
        <v>1377</v>
      </c>
    </row>
    <row r="506" spans="1:8">
      <c r="A506" s="91" t="s">
        <v>465</v>
      </c>
      <c r="B506" s="2" t="s">
        <v>1260</v>
      </c>
      <c r="C506" s="2" t="s">
        <v>1290</v>
      </c>
      <c r="D506" s="2" t="s">
        <v>1339</v>
      </c>
      <c r="E506" s="10">
        <v>10000</v>
      </c>
      <c r="F506" s="10">
        <v>500</v>
      </c>
      <c r="G506" s="19">
        <v>70600</v>
      </c>
      <c r="H506" s="32" t="s">
        <v>1377</v>
      </c>
    </row>
    <row r="507" spans="1:8">
      <c r="A507" s="91" t="s">
        <v>465</v>
      </c>
      <c r="B507" s="2" t="s">
        <v>1260</v>
      </c>
      <c r="C507" s="2" t="s">
        <v>1290</v>
      </c>
      <c r="D507" s="2" t="s">
        <v>1339</v>
      </c>
      <c r="E507" s="10">
        <v>10000</v>
      </c>
      <c r="F507" s="10">
        <v>500</v>
      </c>
      <c r="G507" s="19">
        <v>87100</v>
      </c>
      <c r="H507" s="32" t="s">
        <v>1377</v>
      </c>
    </row>
    <row r="508" spans="1:8">
      <c r="A508" s="91" t="s">
        <v>466</v>
      </c>
      <c r="B508" s="2" t="s">
        <v>1260</v>
      </c>
      <c r="C508" s="2" t="s">
        <v>1290</v>
      </c>
      <c r="D508" s="2" t="s">
        <v>1328</v>
      </c>
      <c r="E508" s="10">
        <v>10000</v>
      </c>
      <c r="F508" s="10">
        <v>500</v>
      </c>
      <c r="G508" s="19">
        <v>25100</v>
      </c>
      <c r="H508" s="32" t="s">
        <v>1377</v>
      </c>
    </row>
    <row r="509" spans="1:8">
      <c r="A509" s="91" t="s">
        <v>466</v>
      </c>
      <c r="B509" s="2" t="s">
        <v>1260</v>
      </c>
      <c r="C509" s="2" t="s">
        <v>1290</v>
      </c>
      <c r="D509" s="2" t="s">
        <v>1328</v>
      </c>
      <c r="E509" s="10">
        <v>10000</v>
      </c>
      <c r="F509" s="10">
        <v>500</v>
      </c>
      <c r="G509" s="19">
        <v>26500</v>
      </c>
      <c r="H509" s="32" t="s">
        <v>1377</v>
      </c>
    </row>
    <row r="510" spans="1:8">
      <c r="A510" s="91" t="s">
        <v>466</v>
      </c>
      <c r="B510" s="2" t="s">
        <v>1260</v>
      </c>
      <c r="C510" s="2" t="s">
        <v>1290</v>
      </c>
      <c r="D510" s="2" t="s">
        <v>1328</v>
      </c>
      <c r="E510" s="10">
        <v>10000</v>
      </c>
      <c r="F510" s="10">
        <v>500</v>
      </c>
      <c r="G510" s="19">
        <v>28800</v>
      </c>
      <c r="H510" s="32" t="s">
        <v>1377</v>
      </c>
    </row>
    <row r="511" spans="1:8">
      <c r="A511" s="91" t="s">
        <v>466</v>
      </c>
      <c r="B511" s="2" t="s">
        <v>1260</v>
      </c>
      <c r="C511" s="2" t="s">
        <v>1290</v>
      </c>
      <c r="D511" s="2" t="s">
        <v>1328</v>
      </c>
      <c r="E511" s="10">
        <v>10000</v>
      </c>
      <c r="F511" s="10">
        <v>500</v>
      </c>
      <c r="G511" s="19">
        <v>30800</v>
      </c>
      <c r="H511" s="32" t="s">
        <v>1377</v>
      </c>
    </row>
    <row r="512" spans="1:8">
      <c r="A512" s="91" t="s">
        <v>466</v>
      </c>
      <c r="B512" s="2" t="s">
        <v>1260</v>
      </c>
      <c r="C512" s="2" t="s">
        <v>1290</v>
      </c>
      <c r="D512" s="2" t="s">
        <v>1328</v>
      </c>
      <c r="E512" s="10">
        <v>10000</v>
      </c>
      <c r="F512" s="10">
        <v>500</v>
      </c>
      <c r="G512" s="19">
        <v>36500</v>
      </c>
      <c r="H512" s="32" t="s">
        <v>1377</v>
      </c>
    </row>
    <row r="513" spans="1:8">
      <c r="A513" s="91" t="s">
        <v>467</v>
      </c>
      <c r="B513" s="2" t="s">
        <v>1260</v>
      </c>
      <c r="C513" s="2" t="s">
        <v>1290</v>
      </c>
      <c r="D513" s="2" t="s">
        <v>1328</v>
      </c>
      <c r="E513" s="10">
        <v>10000</v>
      </c>
      <c r="F513" s="10">
        <v>500</v>
      </c>
      <c r="G513" s="19">
        <v>47900</v>
      </c>
      <c r="H513" s="32" t="s">
        <v>1377</v>
      </c>
    </row>
    <row r="514" spans="1:8">
      <c r="A514" s="91" t="s">
        <v>467</v>
      </c>
      <c r="B514" s="2" t="s">
        <v>1260</v>
      </c>
      <c r="C514" s="2" t="s">
        <v>1290</v>
      </c>
      <c r="D514" s="2" t="s">
        <v>1328</v>
      </c>
      <c r="E514" s="10">
        <v>10000</v>
      </c>
      <c r="F514" s="10">
        <v>500</v>
      </c>
      <c r="G514" s="19">
        <v>53700</v>
      </c>
      <c r="H514" s="32" t="s">
        <v>1377</v>
      </c>
    </row>
    <row r="515" spans="1:8">
      <c r="A515" s="91" t="s">
        <v>467</v>
      </c>
      <c r="B515" s="2" t="s">
        <v>1260</v>
      </c>
      <c r="C515" s="2" t="s">
        <v>1290</v>
      </c>
      <c r="D515" s="2" t="s">
        <v>1328</v>
      </c>
      <c r="E515" s="10">
        <v>10000</v>
      </c>
      <c r="F515" s="10">
        <v>500</v>
      </c>
      <c r="G515" s="19">
        <v>60900</v>
      </c>
      <c r="H515" s="32" t="s">
        <v>1377</v>
      </c>
    </row>
    <row r="516" spans="1:8">
      <c r="A516" s="91" t="s">
        <v>467</v>
      </c>
      <c r="B516" s="2" t="s">
        <v>1260</v>
      </c>
      <c r="C516" s="2" t="s">
        <v>1290</v>
      </c>
      <c r="D516" s="2" t="s">
        <v>1328</v>
      </c>
      <c r="E516" s="10">
        <v>10000</v>
      </c>
      <c r="F516" s="10">
        <v>500</v>
      </c>
      <c r="G516" s="19">
        <v>70600</v>
      </c>
      <c r="H516" s="32" t="s">
        <v>1377</v>
      </c>
    </row>
    <row r="517" spans="1:8">
      <c r="A517" s="91" t="s">
        <v>467</v>
      </c>
      <c r="B517" s="2" t="s">
        <v>1260</v>
      </c>
      <c r="C517" s="2" t="s">
        <v>1290</v>
      </c>
      <c r="D517" s="2" t="s">
        <v>1328</v>
      </c>
      <c r="E517" s="10">
        <v>10000</v>
      </c>
      <c r="F517" s="10">
        <v>500</v>
      </c>
      <c r="G517" s="19">
        <v>87100</v>
      </c>
      <c r="H517" s="32" t="s">
        <v>1377</v>
      </c>
    </row>
    <row r="518" spans="1:8">
      <c r="A518" s="91" t="s">
        <v>468</v>
      </c>
      <c r="B518" s="2" t="s">
        <v>1260</v>
      </c>
      <c r="C518" s="2" t="s">
        <v>1290</v>
      </c>
      <c r="D518" s="2" t="s">
        <v>1329</v>
      </c>
      <c r="E518" s="10">
        <v>20000</v>
      </c>
      <c r="F518" s="10">
        <v>1000</v>
      </c>
      <c r="G518" s="19">
        <v>27500</v>
      </c>
      <c r="H518" s="32" t="s">
        <v>1377</v>
      </c>
    </row>
    <row r="519" spans="1:8">
      <c r="A519" s="91" t="s">
        <v>468</v>
      </c>
      <c r="B519" s="2" t="s">
        <v>1260</v>
      </c>
      <c r="C519" s="2" t="s">
        <v>1290</v>
      </c>
      <c r="D519" s="2" t="s">
        <v>1329</v>
      </c>
      <c r="E519" s="10">
        <v>20000</v>
      </c>
      <c r="F519" s="10">
        <v>1000</v>
      </c>
      <c r="G519" s="19">
        <v>29800</v>
      </c>
      <c r="H519" s="32" t="s">
        <v>1377</v>
      </c>
    </row>
    <row r="520" spans="1:8">
      <c r="A520" s="91" t="s">
        <v>468</v>
      </c>
      <c r="B520" s="2" t="s">
        <v>1260</v>
      </c>
      <c r="C520" s="2" t="s">
        <v>1290</v>
      </c>
      <c r="D520" s="2" t="s">
        <v>1329</v>
      </c>
      <c r="E520" s="10">
        <v>20000</v>
      </c>
      <c r="F520" s="10">
        <v>1000</v>
      </c>
      <c r="G520" s="19">
        <v>31800</v>
      </c>
      <c r="H520" s="32" t="s">
        <v>1377</v>
      </c>
    </row>
    <row r="521" spans="1:8">
      <c r="A521" s="91" t="s">
        <v>468</v>
      </c>
      <c r="B521" s="2" t="s">
        <v>1260</v>
      </c>
      <c r="C521" s="2" t="s">
        <v>1290</v>
      </c>
      <c r="D521" s="2" t="s">
        <v>1329</v>
      </c>
      <c r="E521" s="10">
        <v>20000</v>
      </c>
      <c r="F521" s="10">
        <v>1000</v>
      </c>
      <c r="G521" s="19">
        <v>37500</v>
      </c>
      <c r="H521" s="32" t="s">
        <v>1377</v>
      </c>
    </row>
    <row r="522" spans="1:8">
      <c r="A522" s="91" t="s">
        <v>469</v>
      </c>
      <c r="B522" s="2" t="s">
        <v>1260</v>
      </c>
      <c r="C522" s="2" t="s">
        <v>1290</v>
      </c>
      <c r="D522" s="2" t="s">
        <v>1329</v>
      </c>
      <c r="E522" s="10">
        <v>20000</v>
      </c>
      <c r="F522" s="10">
        <v>1000</v>
      </c>
      <c r="G522" s="19">
        <v>53700</v>
      </c>
      <c r="H522" s="32" t="s">
        <v>1377</v>
      </c>
    </row>
    <row r="523" spans="1:8">
      <c r="A523" s="91" t="s">
        <v>469</v>
      </c>
      <c r="B523" s="2" t="s">
        <v>1260</v>
      </c>
      <c r="C523" s="2" t="s">
        <v>1290</v>
      </c>
      <c r="D523" s="2" t="s">
        <v>1329</v>
      </c>
      <c r="E523" s="10">
        <v>20000</v>
      </c>
      <c r="F523" s="10">
        <v>1000</v>
      </c>
      <c r="G523" s="19">
        <v>60900</v>
      </c>
      <c r="H523" s="32" t="s">
        <v>1377</v>
      </c>
    </row>
    <row r="524" spans="1:8">
      <c r="A524" s="91" t="s">
        <v>469</v>
      </c>
      <c r="B524" s="2" t="s">
        <v>1260</v>
      </c>
      <c r="C524" s="2" t="s">
        <v>1290</v>
      </c>
      <c r="D524" s="2" t="s">
        <v>1329</v>
      </c>
      <c r="E524" s="10">
        <v>20000</v>
      </c>
      <c r="F524" s="10">
        <v>1000</v>
      </c>
      <c r="G524" s="19">
        <v>70600</v>
      </c>
      <c r="H524" s="32" t="s">
        <v>1377</v>
      </c>
    </row>
    <row r="525" spans="1:8">
      <c r="A525" s="91" t="s">
        <v>469</v>
      </c>
      <c r="B525" s="2" t="s">
        <v>1260</v>
      </c>
      <c r="C525" s="2" t="s">
        <v>1290</v>
      </c>
      <c r="D525" s="2" t="s">
        <v>1329</v>
      </c>
      <c r="E525" s="10">
        <v>20000</v>
      </c>
      <c r="F525" s="10">
        <v>1000</v>
      </c>
      <c r="G525" s="19">
        <v>87100</v>
      </c>
      <c r="H525" s="32" t="s">
        <v>1377</v>
      </c>
    </row>
    <row r="526" spans="1:8">
      <c r="A526" s="91" t="s">
        <v>470</v>
      </c>
      <c r="B526" s="2" t="s">
        <v>1260</v>
      </c>
      <c r="C526" s="2" t="s">
        <v>1290</v>
      </c>
      <c r="D526" s="2" t="s">
        <v>1330</v>
      </c>
      <c r="E526" s="10">
        <v>20000</v>
      </c>
      <c r="F526" s="10">
        <v>1000</v>
      </c>
      <c r="G526" s="19">
        <v>41200</v>
      </c>
      <c r="H526" s="32" t="s">
        <v>1377</v>
      </c>
    </row>
    <row r="527" spans="1:8">
      <c r="A527" s="91" t="s">
        <v>470</v>
      </c>
      <c r="B527" s="2" t="s">
        <v>1260</v>
      </c>
      <c r="C527" s="2" t="s">
        <v>1290</v>
      </c>
      <c r="D527" s="2" t="s">
        <v>1330</v>
      </c>
      <c r="E527" s="10">
        <v>20000</v>
      </c>
      <c r="F527" s="10">
        <v>1000</v>
      </c>
      <c r="G527" s="19">
        <v>62800</v>
      </c>
      <c r="H527" s="32" t="s">
        <v>1377</v>
      </c>
    </row>
    <row r="528" spans="1:8">
      <c r="A528" s="91" t="s">
        <v>471</v>
      </c>
      <c r="B528" s="2" t="s">
        <v>1260</v>
      </c>
      <c r="C528" s="2" t="s">
        <v>1290</v>
      </c>
      <c r="D528" s="2" t="s">
        <v>1340</v>
      </c>
      <c r="E528" s="10">
        <v>40000</v>
      </c>
      <c r="F528" s="10">
        <v>2000</v>
      </c>
      <c r="G528" s="19">
        <v>41200</v>
      </c>
      <c r="H528" s="32" t="s">
        <v>1377</v>
      </c>
    </row>
    <row r="529" spans="1:8">
      <c r="A529" s="91" t="s">
        <v>471</v>
      </c>
      <c r="B529" s="2" t="s">
        <v>1260</v>
      </c>
      <c r="C529" s="2" t="s">
        <v>1290</v>
      </c>
      <c r="D529" s="2" t="s">
        <v>1340</v>
      </c>
      <c r="E529" s="10">
        <v>40000</v>
      </c>
      <c r="F529" s="10">
        <v>2000</v>
      </c>
      <c r="G529" s="19">
        <v>62800</v>
      </c>
      <c r="H529" s="32" t="s">
        <v>1377</v>
      </c>
    </row>
    <row r="530" spans="1:8">
      <c r="A530" s="91" t="s">
        <v>471</v>
      </c>
      <c r="B530" s="2" t="s">
        <v>1260</v>
      </c>
      <c r="C530" s="2" t="s">
        <v>1290</v>
      </c>
      <c r="D530" s="2" t="s">
        <v>1340</v>
      </c>
      <c r="E530" s="10">
        <v>40000</v>
      </c>
      <c r="F530" s="10">
        <v>2000</v>
      </c>
      <c r="G530" s="19">
        <v>84600</v>
      </c>
      <c r="H530" s="32" t="s">
        <v>1377</v>
      </c>
    </row>
    <row r="531" spans="1:8">
      <c r="A531" s="91" t="s">
        <v>472</v>
      </c>
      <c r="B531" s="2" t="s">
        <v>1260</v>
      </c>
      <c r="C531" s="2" t="s">
        <v>1290</v>
      </c>
      <c r="D531" s="2" t="s">
        <v>1331</v>
      </c>
      <c r="E531" s="10">
        <v>40000</v>
      </c>
      <c r="F531" s="10">
        <v>2000</v>
      </c>
      <c r="G531" s="19">
        <v>51200</v>
      </c>
      <c r="H531" s="32" t="s">
        <v>1377</v>
      </c>
    </row>
    <row r="532" spans="1:8">
      <c r="A532" s="91" t="s">
        <v>472</v>
      </c>
      <c r="B532" s="2" t="s">
        <v>1260</v>
      </c>
      <c r="C532" s="2" t="s">
        <v>1290</v>
      </c>
      <c r="D532" s="2" t="s">
        <v>1331</v>
      </c>
      <c r="E532" s="10">
        <v>40000</v>
      </c>
      <c r="F532" s="10">
        <v>2000</v>
      </c>
      <c r="G532" s="19">
        <v>72800</v>
      </c>
      <c r="H532" s="32" t="s">
        <v>1377</v>
      </c>
    </row>
    <row r="533" spans="1:8">
      <c r="A533" s="91" t="s">
        <v>472</v>
      </c>
      <c r="B533" s="2" t="s">
        <v>1260</v>
      </c>
      <c r="C533" s="2" t="s">
        <v>1290</v>
      </c>
      <c r="D533" s="2" t="s">
        <v>1331</v>
      </c>
      <c r="E533" s="10">
        <v>40000</v>
      </c>
      <c r="F533" s="10">
        <v>2000</v>
      </c>
      <c r="G533" s="19">
        <v>94600</v>
      </c>
      <c r="H533" s="32" t="s">
        <v>1377</v>
      </c>
    </row>
    <row r="534" spans="1:8">
      <c r="A534" s="91" t="s">
        <v>473</v>
      </c>
      <c r="B534" s="2" t="s">
        <v>1271</v>
      </c>
      <c r="C534" s="2" t="s">
        <v>1290</v>
      </c>
      <c r="D534" s="2">
        <v>150000</v>
      </c>
      <c r="E534" s="10">
        <v>1000</v>
      </c>
      <c r="F534" s="10">
        <v>50</v>
      </c>
      <c r="G534" s="19">
        <v>30680</v>
      </c>
      <c r="H534" s="32" t="s">
        <v>1377</v>
      </c>
    </row>
    <row r="535" spans="1:8">
      <c r="A535" s="91" t="s">
        <v>473</v>
      </c>
      <c r="B535" s="2" t="s">
        <v>1271</v>
      </c>
      <c r="C535" s="2" t="s">
        <v>1290</v>
      </c>
      <c r="D535" s="2">
        <v>150000</v>
      </c>
      <c r="E535" s="10">
        <v>1000</v>
      </c>
      <c r="F535" s="10">
        <v>50</v>
      </c>
      <c r="G535" s="19">
        <v>32630</v>
      </c>
      <c r="H535" s="32" t="s">
        <v>1377</v>
      </c>
    </row>
    <row r="536" spans="1:8">
      <c r="A536" s="91" t="s">
        <v>474</v>
      </c>
      <c r="B536" s="2" t="s">
        <v>1271</v>
      </c>
      <c r="C536" s="2" t="s">
        <v>1290</v>
      </c>
      <c r="D536" s="2">
        <v>300000</v>
      </c>
      <c r="E536" s="10">
        <v>2000</v>
      </c>
      <c r="F536" s="11" t="s">
        <v>1323</v>
      </c>
      <c r="G536" s="19">
        <v>30680</v>
      </c>
      <c r="H536" s="32" t="s">
        <v>1377</v>
      </c>
    </row>
    <row r="537" spans="1:8">
      <c r="A537" s="91" t="s">
        <v>474</v>
      </c>
      <c r="B537" s="2" t="s">
        <v>1271</v>
      </c>
      <c r="C537" s="2" t="s">
        <v>1290</v>
      </c>
      <c r="D537" s="2">
        <v>300000</v>
      </c>
      <c r="E537" s="10">
        <v>2000</v>
      </c>
      <c r="F537" s="11" t="s">
        <v>1323</v>
      </c>
      <c r="G537" s="19">
        <v>32630</v>
      </c>
      <c r="H537" s="32" t="s">
        <v>1377</v>
      </c>
    </row>
    <row r="538" spans="1:8">
      <c r="A538" s="91" t="s">
        <v>475</v>
      </c>
      <c r="B538" s="2" t="s">
        <v>1271</v>
      </c>
      <c r="C538" s="2" t="s">
        <v>1290</v>
      </c>
      <c r="D538" s="2">
        <v>300000</v>
      </c>
      <c r="E538" s="10">
        <v>2000</v>
      </c>
      <c r="F538" s="11" t="s">
        <v>1323</v>
      </c>
      <c r="G538" s="19">
        <v>43500</v>
      </c>
      <c r="H538" s="32" t="s">
        <v>1377</v>
      </c>
    </row>
    <row r="539" spans="1:8">
      <c r="A539" s="91" t="s">
        <v>475</v>
      </c>
      <c r="B539" s="2" t="s">
        <v>1271</v>
      </c>
      <c r="C539" s="2" t="s">
        <v>1290</v>
      </c>
      <c r="D539" s="2">
        <v>300000</v>
      </c>
      <c r="E539" s="10">
        <v>2000</v>
      </c>
      <c r="F539" s="11" t="s">
        <v>1323</v>
      </c>
      <c r="G539" s="19">
        <v>48800</v>
      </c>
      <c r="H539" s="32" t="s">
        <v>1377</v>
      </c>
    </row>
    <row r="540" spans="1:8">
      <c r="A540" s="91" t="s">
        <v>475</v>
      </c>
      <c r="B540" s="2" t="s">
        <v>1271</v>
      </c>
      <c r="C540" s="2" t="s">
        <v>1290</v>
      </c>
      <c r="D540" s="2">
        <v>300000</v>
      </c>
      <c r="E540" s="10">
        <v>2000</v>
      </c>
      <c r="F540" s="11" t="s">
        <v>1323</v>
      </c>
      <c r="G540" s="19">
        <v>50500</v>
      </c>
      <c r="H540" s="32" t="s">
        <v>1377</v>
      </c>
    </row>
    <row r="541" spans="1:8">
      <c r="A541" s="91" t="s">
        <v>476</v>
      </c>
      <c r="B541" s="2" t="s">
        <v>1271</v>
      </c>
      <c r="C541" s="2" t="s">
        <v>1290</v>
      </c>
      <c r="D541" s="2">
        <v>500000</v>
      </c>
      <c r="E541" s="10">
        <v>2000</v>
      </c>
      <c r="F541" s="11" t="s">
        <v>1323</v>
      </c>
      <c r="G541" s="19">
        <v>30680</v>
      </c>
      <c r="H541" s="32" t="s">
        <v>1377</v>
      </c>
    </row>
    <row r="542" spans="1:8">
      <c r="A542" s="91" t="s">
        <v>476</v>
      </c>
      <c r="B542" s="2" t="s">
        <v>1271</v>
      </c>
      <c r="C542" s="2" t="s">
        <v>1290</v>
      </c>
      <c r="D542" s="2">
        <v>500000</v>
      </c>
      <c r="E542" s="10">
        <v>2000</v>
      </c>
      <c r="F542" s="11" t="s">
        <v>1323</v>
      </c>
      <c r="G542" s="19">
        <v>32630</v>
      </c>
      <c r="H542" s="32" t="s">
        <v>1377</v>
      </c>
    </row>
    <row r="543" spans="1:8">
      <c r="A543" s="91" t="s">
        <v>477</v>
      </c>
      <c r="B543" s="2" t="s">
        <v>1271</v>
      </c>
      <c r="C543" s="2" t="s">
        <v>1290</v>
      </c>
      <c r="D543" s="2">
        <v>600000</v>
      </c>
      <c r="E543" s="10">
        <v>4000</v>
      </c>
      <c r="F543" s="10">
        <v>200</v>
      </c>
      <c r="G543" s="19">
        <v>30680</v>
      </c>
      <c r="H543" s="32" t="s">
        <v>1377</v>
      </c>
    </row>
    <row r="544" spans="1:8">
      <c r="A544" s="91" t="s">
        <v>477</v>
      </c>
      <c r="B544" s="2" t="s">
        <v>1271</v>
      </c>
      <c r="C544" s="2" t="s">
        <v>1290</v>
      </c>
      <c r="D544" s="2">
        <v>600000</v>
      </c>
      <c r="E544" s="10">
        <v>4000</v>
      </c>
      <c r="F544" s="10">
        <v>200</v>
      </c>
      <c r="G544" s="19">
        <v>32630</v>
      </c>
      <c r="H544" s="32" t="s">
        <v>1377</v>
      </c>
    </row>
    <row r="545" spans="1:8">
      <c r="A545" s="91" t="s">
        <v>478</v>
      </c>
      <c r="B545" s="2" t="s">
        <v>1271</v>
      </c>
      <c r="C545" s="2" t="s">
        <v>1290</v>
      </c>
      <c r="D545" s="2">
        <v>600000</v>
      </c>
      <c r="E545" s="10">
        <v>4000</v>
      </c>
      <c r="F545" s="10">
        <v>200</v>
      </c>
      <c r="G545" s="19">
        <v>43500</v>
      </c>
      <c r="H545" s="32" t="s">
        <v>1377</v>
      </c>
    </row>
    <row r="546" spans="1:8">
      <c r="A546" s="91" t="s">
        <v>478</v>
      </c>
      <c r="B546" s="2" t="s">
        <v>1271</v>
      </c>
      <c r="C546" s="2" t="s">
        <v>1290</v>
      </c>
      <c r="D546" s="2">
        <v>600000</v>
      </c>
      <c r="E546" s="10">
        <v>4000</v>
      </c>
      <c r="F546" s="10">
        <v>200</v>
      </c>
      <c r="G546" s="19">
        <v>48800</v>
      </c>
      <c r="H546" s="32" t="s">
        <v>1377</v>
      </c>
    </row>
    <row r="547" spans="1:8">
      <c r="A547" s="91" t="s">
        <v>478</v>
      </c>
      <c r="B547" s="2" t="s">
        <v>1271</v>
      </c>
      <c r="C547" s="2" t="s">
        <v>1290</v>
      </c>
      <c r="D547" s="2">
        <v>600000</v>
      </c>
      <c r="E547" s="10">
        <v>4000</v>
      </c>
      <c r="F547" s="10">
        <v>200</v>
      </c>
      <c r="G547" s="19">
        <v>50500</v>
      </c>
      <c r="H547" s="32" t="s">
        <v>1377</v>
      </c>
    </row>
    <row r="548" spans="1:8">
      <c r="A548" s="91" t="s">
        <v>479</v>
      </c>
      <c r="B548" s="2" t="s">
        <v>1271</v>
      </c>
      <c r="C548" s="2" t="s">
        <v>1290</v>
      </c>
      <c r="D548" s="2" t="s">
        <v>1327</v>
      </c>
      <c r="E548" s="10">
        <v>4000</v>
      </c>
      <c r="F548" s="10">
        <v>200</v>
      </c>
      <c r="G548" s="19">
        <v>30680</v>
      </c>
      <c r="H548" s="32" t="s">
        <v>1377</v>
      </c>
    </row>
    <row r="549" spans="1:8">
      <c r="A549" s="91" t="s">
        <v>479</v>
      </c>
      <c r="B549" s="2" t="s">
        <v>1271</v>
      </c>
      <c r="C549" s="2" t="s">
        <v>1290</v>
      </c>
      <c r="D549" s="2" t="s">
        <v>1327</v>
      </c>
      <c r="E549" s="10">
        <v>4000</v>
      </c>
      <c r="F549" s="10">
        <v>200</v>
      </c>
      <c r="G549" s="19">
        <v>32630</v>
      </c>
      <c r="H549" s="32" t="s">
        <v>1377</v>
      </c>
    </row>
    <row r="550" spans="1:8">
      <c r="A550" s="91" t="s">
        <v>479</v>
      </c>
      <c r="B550" s="2" t="s">
        <v>1271</v>
      </c>
      <c r="C550" s="2" t="s">
        <v>1290</v>
      </c>
      <c r="D550" s="2" t="s">
        <v>1327</v>
      </c>
      <c r="E550" s="10">
        <v>4000</v>
      </c>
      <c r="F550" s="10">
        <v>200</v>
      </c>
      <c r="G550" s="19">
        <v>34450</v>
      </c>
      <c r="H550" s="32" t="s">
        <v>1377</v>
      </c>
    </row>
    <row r="551" spans="1:8">
      <c r="A551" s="91" t="s">
        <v>479</v>
      </c>
      <c r="B551" s="2" t="s">
        <v>1271</v>
      </c>
      <c r="C551" s="2" t="s">
        <v>1290</v>
      </c>
      <c r="D551" s="2" t="s">
        <v>1327</v>
      </c>
      <c r="E551" s="10">
        <v>4000</v>
      </c>
      <c r="F551" s="10">
        <v>200</v>
      </c>
      <c r="G551" s="19">
        <v>37440</v>
      </c>
      <c r="H551" s="32" t="s">
        <v>1377</v>
      </c>
    </row>
    <row r="552" spans="1:8">
      <c r="A552" s="91" t="s">
        <v>479</v>
      </c>
      <c r="B552" s="2" t="s">
        <v>1271</v>
      </c>
      <c r="C552" s="2" t="s">
        <v>1290</v>
      </c>
      <c r="D552" s="2" t="s">
        <v>1327</v>
      </c>
      <c r="E552" s="10">
        <v>4000</v>
      </c>
      <c r="F552" s="10">
        <v>200</v>
      </c>
      <c r="G552" s="19">
        <v>40040</v>
      </c>
      <c r="H552" s="32" t="s">
        <v>1377</v>
      </c>
    </row>
    <row r="553" spans="1:8">
      <c r="A553" s="91" t="s">
        <v>479</v>
      </c>
      <c r="B553" s="2" t="s">
        <v>1271</v>
      </c>
      <c r="C553" s="2" t="s">
        <v>1290</v>
      </c>
      <c r="D553" s="2" t="s">
        <v>1327</v>
      </c>
      <c r="E553" s="10">
        <v>4000</v>
      </c>
      <c r="F553" s="10">
        <v>200</v>
      </c>
      <c r="G553" s="19">
        <v>47450</v>
      </c>
      <c r="H553" s="32" t="s">
        <v>1377</v>
      </c>
    </row>
    <row r="554" spans="1:8">
      <c r="A554" s="91" t="s">
        <v>480</v>
      </c>
      <c r="B554" s="2" t="s">
        <v>1271</v>
      </c>
      <c r="C554" s="2" t="s">
        <v>1290</v>
      </c>
      <c r="D554" s="2" t="s">
        <v>1327</v>
      </c>
      <c r="E554" s="10">
        <v>4000</v>
      </c>
      <c r="F554" s="10">
        <v>200</v>
      </c>
      <c r="G554" s="19">
        <v>57200</v>
      </c>
      <c r="H554" s="32" t="s">
        <v>1377</v>
      </c>
    </row>
    <row r="555" spans="1:8">
      <c r="A555" s="91" t="s">
        <v>480</v>
      </c>
      <c r="B555" s="2" t="s">
        <v>1271</v>
      </c>
      <c r="C555" s="2" t="s">
        <v>1290</v>
      </c>
      <c r="D555" s="2" t="s">
        <v>1327</v>
      </c>
      <c r="E555" s="10">
        <v>4000</v>
      </c>
      <c r="F555" s="10">
        <v>200</v>
      </c>
      <c r="G555" s="19">
        <v>69600</v>
      </c>
      <c r="H555" s="32" t="s">
        <v>1377</v>
      </c>
    </row>
    <row r="556" spans="1:8">
      <c r="A556" s="91" t="s">
        <v>480</v>
      </c>
      <c r="B556" s="2" t="s">
        <v>1271</v>
      </c>
      <c r="C556" s="2" t="s">
        <v>1290</v>
      </c>
      <c r="D556" s="2" t="s">
        <v>1327</v>
      </c>
      <c r="E556" s="10">
        <v>4000</v>
      </c>
      <c r="F556" s="10">
        <v>200</v>
      </c>
      <c r="G556" s="19">
        <v>77500</v>
      </c>
      <c r="H556" s="32" t="s">
        <v>1377</v>
      </c>
    </row>
    <row r="557" spans="1:8">
      <c r="A557" s="91" t="s">
        <v>480</v>
      </c>
      <c r="B557" s="2" t="s">
        <v>1271</v>
      </c>
      <c r="C557" s="2" t="s">
        <v>1290</v>
      </c>
      <c r="D557" s="2" t="s">
        <v>1327</v>
      </c>
      <c r="E557" s="10">
        <v>4000</v>
      </c>
      <c r="F557" s="10">
        <v>200</v>
      </c>
      <c r="G557" s="19">
        <v>90400</v>
      </c>
      <c r="H557" s="32" t="s">
        <v>1377</v>
      </c>
    </row>
    <row r="558" spans="1:8">
      <c r="A558" s="91" t="s">
        <v>480</v>
      </c>
      <c r="B558" s="2" t="s">
        <v>1271</v>
      </c>
      <c r="C558" s="2" t="s">
        <v>1290</v>
      </c>
      <c r="D558" s="2" t="s">
        <v>1327</v>
      </c>
      <c r="E558" s="10">
        <v>4000</v>
      </c>
      <c r="F558" s="10">
        <v>200</v>
      </c>
      <c r="G558" s="19">
        <v>116300</v>
      </c>
      <c r="H558" s="32" t="s">
        <v>1377</v>
      </c>
    </row>
    <row r="559" spans="1:8">
      <c r="A559" s="91" t="s">
        <v>481</v>
      </c>
      <c r="B559" s="2" t="s">
        <v>1271</v>
      </c>
      <c r="C559" s="2" t="s">
        <v>1290</v>
      </c>
      <c r="D559" s="2" t="s">
        <v>1339</v>
      </c>
      <c r="E559" s="10">
        <v>10000</v>
      </c>
      <c r="F559" s="10">
        <v>500</v>
      </c>
      <c r="G559" s="19">
        <v>32630</v>
      </c>
      <c r="H559" s="32" t="s">
        <v>1377</v>
      </c>
    </row>
    <row r="560" spans="1:8">
      <c r="A560" s="91" t="s">
        <v>481</v>
      </c>
      <c r="B560" s="2" t="s">
        <v>1271</v>
      </c>
      <c r="C560" s="2" t="s">
        <v>1290</v>
      </c>
      <c r="D560" s="2" t="s">
        <v>1339</v>
      </c>
      <c r="E560" s="10">
        <v>10000</v>
      </c>
      <c r="F560" s="10">
        <v>500</v>
      </c>
      <c r="G560" s="19">
        <v>34450</v>
      </c>
      <c r="H560" s="32" t="s">
        <v>1377</v>
      </c>
    </row>
    <row r="561" spans="1:8">
      <c r="A561" s="91" t="s">
        <v>481</v>
      </c>
      <c r="B561" s="2" t="s">
        <v>1271</v>
      </c>
      <c r="C561" s="2" t="s">
        <v>1290</v>
      </c>
      <c r="D561" s="2" t="s">
        <v>1339</v>
      </c>
      <c r="E561" s="10">
        <v>10000</v>
      </c>
      <c r="F561" s="10">
        <v>500</v>
      </c>
      <c r="G561" s="19">
        <v>37440</v>
      </c>
      <c r="H561" s="32" t="s">
        <v>1377</v>
      </c>
    </row>
    <row r="562" spans="1:8">
      <c r="A562" s="91" t="s">
        <v>481</v>
      </c>
      <c r="B562" s="2" t="s">
        <v>1271</v>
      </c>
      <c r="C562" s="2" t="s">
        <v>1290</v>
      </c>
      <c r="D562" s="2" t="s">
        <v>1339</v>
      </c>
      <c r="E562" s="10">
        <v>10000</v>
      </c>
      <c r="F562" s="10">
        <v>500</v>
      </c>
      <c r="G562" s="19">
        <v>40040</v>
      </c>
      <c r="H562" s="32" t="s">
        <v>1377</v>
      </c>
    </row>
    <row r="563" spans="1:8">
      <c r="A563" s="91" t="s">
        <v>481</v>
      </c>
      <c r="B563" s="2" t="s">
        <v>1271</v>
      </c>
      <c r="C563" s="2" t="s">
        <v>1290</v>
      </c>
      <c r="D563" s="2" t="s">
        <v>1339</v>
      </c>
      <c r="E563" s="10">
        <v>10000</v>
      </c>
      <c r="F563" s="10">
        <v>500</v>
      </c>
      <c r="G563" s="19">
        <v>47450</v>
      </c>
      <c r="H563" s="32" t="s">
        <v>1377</v>
      </c>
    </row>
    <row r="564" spans="1:8">
      <c r="A564" s="91" t="s">
        <v>482</v>
      </c>
      <c r="B564" s="2" t="s">
        <v>1271</v>
      </c>
      <c r="C564" s="2" t="s">
        <v>1290</v>
      </c>
      <c r="D564" s="2" t="s">
        <v>1339</v>
      </c>
      <c r="E564" s="10">
        <v>10000</v>
      </c>
      <c r="F564" s="10">
        <v>500</v>
      </c>
      <c r="G564" s="19">
        <v>57200</v>
      </c>
      <c r="H564" s="32" t="s">
        <v>1377</v>
      </c>
    </row>
    <row r="565" spans="1:8">
      <c r="A565" s="91" t="s">
        <v>482</v>
      </c>
      <c r="B565" s="2" t="s">
        <v>1271</v>
      </c>
      <c r="C565" s="2" t="s">
        <v>1290</v>
      </c>
      <c r="D565" s="2" t="s">
        <v>1339</v>
      </c>
      <c r="E565" s="10">
        <v>10000</v>
      </c>
      <c r="F565" s="10">
        <v>500</v>
      </c>
      <c r="G565" s="19">
        <v>69600</v>
      </c>
      <c r="H565" s="32" t="s">
        <v>1377</v>
      </c>
    </row>
    <row r="566" spans="1:8">
      <c r="A566" s="91" t="s">
        <v>482</v>
      </c>
      <c r="B566" s="2" t="s">
        <v>1271</v>
      </c>
      <c r="C566" s="2" t="s">
        <v>1290</v>
      </c>
      <c r="D566" s="2" t="s">
        <v>1339</v>
      </c>
      <c r="E566" s="10">
        <v>10000</v>
      </c>
      <c r="F566" s="10">
        <v>500</v>
      </c>
      <c r="G566" s="19">
        <v>77500</v>
      </c>
      <c r="H566" s="32" t="s">
        <v>1377</v>
      </c>
    </row>
    <row r="567" spans="1:8">
      <c r="A567" s="91" t="s">
        <v>482</v>
      </c>
      <c r="B567" s="2" t="s">
        <v>1271</v>
      </c>
      <c r="C567" s="2" t="s">
        <v>1290</v>
      </c>
      <c r="D567" s="2" t="s">
        <v>1339</v>
      </c>
      <c r="E567" s="10">
        <v>10000</v>
      </c>
      <c r="F567" s="10">
        <v>500</v>
      </c>
      <c r="G567" s="19">
        <v>90400</v>
      </c>
      <c r="H567" s="32" t="s">
        <v>1377</v>
      </c>
    </row>
    <row r="568" spans="1:8">
      <c r="A568" s="91" t="s">
        <v>482</v>
      </c>
      <c r="B568" s="2" t="s">
        <v>1271</v>
      </c>
      <c r="C568" s="2" t="s">
        <v>1290</v>
      </c>
      <c r="D568" s="2" t="s">
        <v>1339</v>
      </c>
      <c r="E568" s="10">
        <v>10000</v>
      </c>
      <c r="F568" s="10">
        <v>500</v>
      </c>
      <c r="G568" s="19">
        <v>116300</v>
      </c>
      <c r="H568" s="32" t="s">
        <v>1377</v>
      </c>
    </row>
    <row r="569" spans="1:8">
      <c r="A569" s="91" t="s">
        <v>483</v>
      </c>
      <c r="B569" s="2" t="s">
        <v>1271</v>
      </c>
      <c r="C569" s="2" t="s">
        <v>1290</v>
      </c>
      <c r="D569" s="2" t="s">
        <v>1328</v>
      </c>
      <c r="E569" s="10">
        <v>10000</v>
      </c>
      <c r="F569" s="10">
        <v>500</v>
      </c>
      <c r="G569" s="19">
        <v>32630</v>
      </c>
      <c r="H569" s="32" t="s">
        <v>1377</v>
      </c>
    </row>
    <row r="570" spans="1:8">
      <c r="A570" s="91" t="s">
        <v>483</v>
      </c>
      <c r="B570" s="2" t="s">
        <v>1271</v>
      </c>
      <c r="C570" s="2" t="s">
        <v>1290</v>
      </c>
      <c r="D570" s="2" t="s">
        <v>1328</v>
      </c>
      <c r="E570" s="10">
        <v>10000</v>
      </c>
      <c r="F570" s="10">
        <v>500</v>
      </c>
      <c r="G570" s="19">
        <v>34450</v>
      </c>
      <c r="H570" s="32" t="s">
        <v>1377</v>
      </c>
    </row>
    <row r="571" spans="1:8">
      <c r="A571" s="91" t="s">
        <v>483</v>
      </c>
      <c r="B571" s="2" t="s">
        <v>1271</v>
      </c>
      <c r="C571" s="2" t="s">
        <v>1290</v>
      </c>
      <c r="D571" s="2" t="s">
        <v>1328</v>
      </c>
      <c r="E571" s="10">
        <v>10000</v>
      </c>
      <c r="F571" s="10">
        <v>500</v>
      </c>
      <c r="G571" s="19">
        <v>37440</v>
      </c>
      <c r="H571" s="32" t="s">
        <v>1377</v>
      </c>
    </row>
    <row r="572" spans="1:8">
      <c r="A572" s="91" t="s">
        <v>483</v>
      </c>
      <c r="B572" s="2" t="s">
        <v>1271</v>
      </c>
      <c r="C572" s="2" t="s">
        <v>1290</v>
      </c>
      <c r="D572" s="2" t="s">
        <v>1328</v>
      </c>
      <c r="E572" s="10">
        <v>10000</v>
      </c>
      <c r="F572" s="10">
        <v>500</v>
      </c>
      <c r="G572" s="19">
        <v>40040</v>
      </c>
      <c r="H572" s="32" t="s">
        <v>1377</v>
      </c>
    </row>
    <row r="573" spans="1:8">
      <c r="A573" s="91" t="s">
        <v>483</v>
      </c>
      <c r="B573" s="2" t="s">
        <v>1271</v>
      </c>
      <c r="C573" s="2" t="s">
        <v>1290</v>
      </c>
      <c r="D573" s="2" t="s">
        <v>1328</v>
      </c>
      <c r="E573" s="10">
        <v>10000</v>
      </c>
      <c r="F573" s="10">
        <v>500</v>
      </c>
      <c r="G573" s="19">
        <v>47450</v>
      </c>
      <c r="H573" s="32" t="s">
        <v>1377</v>
      </c>
    </row>
    <row r="574" spans="1:8">
      <c r="A574" s="91" t="s">
        <v>484</v>
      </c>
      <c r="B574" s="2" t="s">
        <v>1271</v>
      </c>
      <c r="C574" s="2" t="s">
        <v>1290</v>
      </c>
      <c r="D574" s="2" t="s">
        <v>1328</v>
      </c>
      <c r="E574" s="10">
        <v>10000</v>
      </c>
      <c r="F574" s="10">
        <v>500</v>
      </c>
      <c r="G574" s="19">
        <v>57200</v>
      </c>
      <c r="H574" s="32" t="s">
        <v>1377</v>
      </c>
    </row>
    <row r="575" spans="1:8">
      <c r="A575" s="91" t="s">
        <v>484</v>
      </c>
      <c r="B575" s="2" t="s">
        <v>1271</v>
      </c>
      <c r="C575" s="2" t="s">
        <v>1290</v>
      </c>
      <c r="D575" s="2" t="s">
        <v>1328</v>
      </c>
      <c r="E575" s="10">
        <v>10000</v>
      </c>
      <c r="F575" s="10">
        <v>500</v>
      </c>
      <c r="G575" s="19">
        <v>69600</v>
      </c>
      <c r="H575" s="32" t="s">
        <v>1377</v>
      </c>
    </row>
    <row r="576" spans="1:8">
      <c r="A576" s="91" t="s">
        <v>484</v>
      </c>
      <c r="B576" s="2" t="s">
        <v>1271</v>
      </c>
      <c r="C576" s="2" t="s">
        <v>1290</v>
      </c>
      <c r="D576" s="2" t="s">
        <v>1328</v>
      </c>
      <c r="E576" s="10">
        <v>10000</v>
      </c>
      <c r="F576" s="10">
        <v>500</v>
      </c>
      <c r="G576" s="19">
        <v>77500</v>
      </c>
      <c r="H576" s="32" t="s">
        <v>1377</v>
      </c>
    </row>
    <row r="577" spans="1:8">
      <c r="A577" s="91" t="s">
        <v>484</v>
      </c>
      <c r="B577" s="2" t="s">
        <v>1271</v>
      </c>
      <c r="C577" s="2" t="s">
        <v>1290</v>
      </c>
      <c r="D577" s="2" t="s">
        <v>1328</v>
      </c>
      <c r="E577" s="10">
        <v>10000</v>
      </c>
      <c r="F577" s="10">
        <v>500</v>
      </c>
      <c r="G577" s="19">
        <v>90400</v>
      </c>
      <c r="H577" s="32" t="s">
        <v>1377</v>
      </c>
    </row>
    <row r="578" spans="1:8">
      <c r="A578" s="91" t="s">
        <v>484</v>
      </c>
      <c r="B578" s="2" t="s">
        <v>1271</v>
      </c>
      <c r="C578" s="2" t="s">
        <v>1290</v>
      </c>
      <c r="D578" s="2" t="s">
        <v>1328</v>
      </c>
      <c r="E578" s="10">
        <v>10000</v>
      </c>
      <c r="F578" s="10">
        <v>500</v>
      </c>
      <c r="G578" s="19">
        <v>116300</v>
      </c>
      <c r="H578" s="32" t="s">
        <v>1377</v>
      </c>
    </row>
    <row r="579" spans="1:8">
      <c r="A579" s="91" t="s">
        <v>485</v>
      </c>
      <c r="B579" s="2" t="s">
        <v>1271</v>
      </c>
      <c r="C579" s="2" t="s">
        <v>1290</v>
      </c>
      <c r="D579" s="2" t="s">
        <v>1329</v>
      </c>
      <c r="E579" s="10">
        <v>20000</v>
      </c>
      <c r="F579" s="10">
        <v>1000</v>
      </c>
      <c r="G579" s="19">
        <v>35750</v>
      </c>
      <c r="H579" s="32" t="s">
        <v>1377</v>
      </c>
    </row>
    <row r="580" spans="1:8">
      <c r="A580" s="91" t="s">
        <v>485</v>
      </c>
      <c r="B580" s="2" t="s">
        <v>1271</v>
      </c>
      <c r="C580" s="2" t="s">
        <v>1290</v>
      </c>
      <c r="D580" s="2" t="s">
        <v>1329</v>
      </c>
      <c r="E580" s="10">
        <v>20000</v>
      </c>
      <c r="F580" s="10">
        <v>1000</v>
      </c>
      <c r="G580" s="19">
        <v>38740</v>
      </c>
      <c r="H580" s="32" t="s">
        <v>1377</v>
      </c>
    </row>
    <row r="581" spans="1:8">
      <c r="A581" s="91" t="s">
        <v>485</v>
      </c>
      <c r="B581" s="2" t="s">
        <v>1271</v>
      </c>
      <c r="C581" s="2" t="s">
        <v>1290</v>
      </c>
      <c r="D581" s="2" t="s">
        <v>1329</v>
      </c>
      <c r="E581" s="10">
        <v>20000</v>
      </c>
      <c r="F581" s="10">
        <v>1000</v>
      </c>
      <c r="G581" s="19">
        <v>41340</v>
      </c>
      <c r="H581" s="32" t="s">
        <v>1377</v>
      </c>
    </row>
    <row r="582" spans="1:8">
      <c r="A582" s="91" t="s">
        <v>485</v>
      </c>
      <c r="B582" s="2" t="s">
        <v>1271</v>
      </c>
      <c r="C582" s="2" t="s">
        <v>1290</v>
      </c>
      <c r="D582" s="2" t="s">
        <v>1329</v>
      </c>
      <c r="E582" s="10">
        <v>20000</v>
      </c>
      <c r="F582" s="10">
        <v>1000</v>
      </c>
      <c r="G582" s="19">
        <v>48750</v>
      </c>
      <c r="H582" s="32" t="s">
        <v>1377</v>
      </c>
    </row>
    <row r="583" spans="1:8">
      <c r="A583" s="91" t="s">
        <v>486</v>
      </c>
      <c r="B583" s="2" t="s">
        <v>1271</v>
      </c>
      <c r="C583" s="2" t="s">
        <v>1290</v>
      </c>
      <c r="D583" s="2" t="s">
        <v>1329</v>
      </c>
      <c r="E583" s="10">
        <v>20000</v>
      </c>
      <c r="F583" s="10">
        <v>1000</v>
      </c>
      <c r="G583" s="19">
        <v>69600</v>
      </c>
      <c r="H583" s="32" t="s">
        <v>1377</v>
      </c>
    </row>
    <row r="584" spans="1:8">
      <c r="A584" s="91" t="s">
        <v>486</v>
      </c>
      <c r="B584" s="2" t="s">
        <v>1271</v>
      </c>
      <c r="C584" s="2" t="s">
        <v>1290</v>
      </c>
      <c r="D584" s="2" t="s">
        <v>1329</v>
      </c>
      <c r="E584" s="10">
        <v>20000</v>
      </c>
      <c r="F584" s="10">
        <v>1000</v>
      </c>
      <c r="G584" s="19">
        <v>77500</v>
      </c>
      <c r="H584" s="32" t="s">
        <v>1377</v>
      </c>
    </row>
    <row r="585" spans="1:8">
      <c r="A585" s="91" t="s">
        <v>486</v>
      </c>
      <c r="B585" s="2" t="s">
        <v>1271</v>
      </c>
      <c r="C585" s="2" t="s">
        <v>1290</v>
      </c>
      <c r="D585" s="2" t="s">
        <v>1329</v>
      </c>
      <c r="E585" s="10">
        <v>20000</v>
      </c>
      <c r="F585" s="10">
        <v>1000</v>
      </c>
      <c r="G585" s="19">
        <v>90400</v>
      </c>
      <c r="H585" s="32" t="s">
        <v>1377</v>
      </c>
    </row>
    <row r="586" spans="1:8">
      <c r="A586" s="91" t="s">
        <v>486</v>
      </c>
      <c r="B586" s="2" t="s">
        <v>1271</v>
      </c>
      <c r="C586" s="2" t="s">
        <v>1290</v>
      </c>
      <c r="D586" s="2" t="s">
        <v>1329</v>
      </c>
      <c r="E586" s="10">
        <v>20000</v>
      </c>
      <c r="F586" s="10">
        <v>1000</v>
      </c>
      <c r="G586" s="19">
        <v>116300</v>
      </c>
      <c r="H586" s="32" t="s">
        <v>1377</v>
      </c>
    </row>
    <row r="587" spans="1:8">
      <c r="A587" s="91" t="s">
        <v>487</v>
      </c>
      <c r="B587" s="2" t="s">
        <v>1271</v>
      </c>
      <c r="C587" s="2" t="s">
        <v>1290</v>
      </c>
      <c r="D587" s="2" t="s">
        <v>1330</v>
      </c>
      <c r="E587" s="10">
        <v>20000</v>
      </c>
      <c r="F587" s="10">
        <v>1000</v>
      </c>
      <c r="G587" s="19">
        <v>53560</v>
      </c>
      <c r="H587" s="32" t="s">
        <v>1377</v>
      </c>
    </row>
    <row r="588" spans="1:8">
      <c r="A588" s="91" t="s">
        <v>487</v>
      </c>
      <c r="B588" s="2" t="s">
        <v>1271</v>
      </c>
      <c r="C588" s="2" t="s">
        <v>1290</v>
      </c>
      <c r="D588" s="2" t="s">
        <v>1330</v>
      </c>
      <c r="E588" s="10">
        <v>20000</v>
      </c>
      <c r="F588" s="10">
        <v>1000</v>
      </c>
      <c r="G588" s="19">
        <v>81640</v>
      </c>
      <c r="H588" s="32" t="s">
        <v>1377</v>
      </c>
    </row>
    <row r="589" spans="1:8">
      <c r="A589" s="91" t="s">
        <v>488</v>
      </c>
      <c r="B589" s="2" t="s">
        <v>1271</v>
      </c>
      <c r="C589" s="2" t="s">
        <v>1290</v>
      </c>
      <c r="D589" s="2" t="s">
        <v>1340</v>
      </c>
      <c r="E589" s="10">
        <v>40000</v>
      </c>
      <c r="F589" s="10">
        <v>2000</v>
      </c>
      <c r="G589" s="19">
        <v>53560</v>
      </c>
      <c r="H589" s="32" t="s">
        <v>1377</v>
      </c>
    </row>
    <row r="590" spans="1:8">
      <c r="A590" s="91" t="s">
        <v>488</v>
      </c>
      <c r="B590" s="2" t="s">
        <v>1271</v>
      </c>
      <c r="C590" s="2" t="s">
        <v>1290</v>
      </c>
      <c r="D590" s="2" t="s">
        <v>1340</v>
      </c>
      <c r="E590" s="10">
        <v>40000</v>
      </c>
      <c r="F590" s="10">
        <v>2000</v>
      </c>
      <c r="G590" s="19">
        <v>81640</v>
      </c>
      <c r="H590" s="32" t="s">
        <v>1377</v>
      </c>
    </row>
    <row r="591" spans="1:8">
      <c r="A591" s="91" t="s">
        <v>488</v>
      </c>
      <c r="B591" s="2" t="s">
        <v>1271</v>
      </c>
      <c r="C591" s="2" t="s">
        <v>1290</v>
      </c>
      <c r="D591" s="2" t="s">
        <v>1340</v>
      </c>
      <c r="E591" s="10">
        <v>40000</v>
      </c>
      <c r="F591" s="10">
        <v>2000</v>
      </c>
      <c r="G591" s="19">
        <v>109980</v>
      </c>
      <c r="H591" s="32" t="s">
        <v>1377</v>
      </c>
    </row>
    <row r="592" spans="1:8">
      <c r="A592" s="91" t="s">
        <v>489</v>
      </c>
      <c r="B592" s="2" t="s">
        <v>1271</v>
      </c>
      <c r="C592" s="2" t="s">
        <v>1290</v>
      </c>
      <c r="D592" s="2" t="s">
        <v>1331</v>
      </c>
      <c r="E592" s="10">
        <v>40000</v>
      </c>
      <c r="F592" s="10">
        <v>2000</v>
      </c>
      <c r="G592" s="19">
        <v>66560</v>
      </c>
      <c r="H592" s="32" t="s">
        <v>1377</v>
      </c>
    </row>
    <row r="593" spans="1:8">
      <c r="A593" s="91" t="s">
        <v>489</v>
      </c>
      <c r="B593" s="2" t="s">
        <v>1271</v>
      </c>
      <c r="C593" s="2" t="s">
        <v>1290</v>
      </c>
      <c r="D593" s="2" t="s">
        <v>1331</v>
      </c>
      <c r="E593" s="10">
        <v>40000</v>
      </c>
      <c r="F593" s="10">
        <v>2000</v>
      </c>
      <c r="G593" s="19">
        <v>94640</v>
      </c>
      <c r="H593" s="32" t="s">
        <v>1377</v>
      </c>
    </row>
    <row r="594" spans="1:8">
      <c r="A594" s="91" t="s">
        <v>489</v>
      </c>
      <c r="B594" s="2" t="s">
        <v>1271</v>
      </c>
      <c r="C594" s="2" t="s">
        <v>1290</v>
      </c>
      <c r="D594" s="2" t="s">
        <v>1331</v>
      </c>
      <c r="E594" s="10">
        <v>40000</v>
      </c>
      <c r="F594" s="10">
        <v>2000</v>
      </c>
      <c r="G594" s="19">
        <v>122980</v>
      </c>
      <c r="H594" s="32" t="s">
        <v>1377</v>
      </c>
    </row>
    <row r="595" spans="1:8">
      <c r="A595" s="91" t="s">
        <v>490</v>
      </c>
      <c r="B595" s="2" t="s">
        <v>1272</v>
      </c>
      <c r="C595" s="2" t="s">
        <v>1290</v>
      </c>
      <c r="D595" s="2">
        <v>150000</v>
      </c>
      <c r="E595" s="10">
        <v>1000</v>
      </c>
      <c r="F595" s="10">
        <v>50</v>
      </c>
      <c r="G595" s="19">
        <v>29500</v>
      </c>
      <c r="H595" s="32" t="s">
        <v>1377</v>
      </c>
    </row>
    <row r="596" spans="1:8">
      <c r="A596" s="91" t="s">
        <v>490</v>
      </c>
      <c r="B596" s="2" t="s">
        <v>1272</v>
      </c>
      <c r="C596" s="2" t="s">
        <v>1290</v>
      </c>
      <c r="D596" s="2">
        <v>150000</v>
      </c>
      <c r="E596" s="10">
        <v>1000</v>
      </c>
      <c r="F596" s="10">
        <v>50</v>
      </c>
      <c r="G596" s="19">
        <v>31375</v>
      </c>
      <c r="H596" s="32" t="s">
        <v>1377</v>
      </c>
    </row>
    <row r="597" spans="1:8">
      <c r="A597" s="91" t="s">
        <v>491</v>
      </c>
      <c r="B597" s="2" t="s">
        <v>1272</v>
      </c>
      <c r="C597" s="2" t="s">
        <v>1290</v>
      </c>
      <c r="D597" s="2">
        <v>150000</v>
      </c>
      <c r="E597" s="10">
        <v>1000</v>
      </c>
      <c r="F597" s="10">
        <v>50</v>
      </c>
      <c r="G597" s="19">
        <v>26750</v>
      </c>
      <c r="H597" s="32" t="s">
        <v>1377</v>
      </c>
    </row>
    <row r="598" spans="1:8">
      <c r="A598" s="91" t="s">
        <v>491</v>
      </c>
      <c r="B598" s="2" t="s">
        <v>1272</v>
      </c>
      <c r="C598" s="2" t="s">
        <v>1290</v>
      </c>
      <c r="D598" s="2">
        <v>150000</v>
      </c>
      <c r="E598" s="10">
        <v>1000</v>
      </c>
      <c r="F598" s="10">
        <v>50</v>
      </c>
      <c r="G598" s="19">
        <v>27125</v>
      </c>
      <c r="H598" s="32" t="s">
        <v>1377</v>
      </c>
    </row>
    <row r="599" spans="1:8">
      <c r="A599" s="91" t="s">
        <v>491</v>
      </c>
      <c r="B599" s="2" t="s">
        <v>1272</v>
      </c>
      <c r="C599" s="2" t="s">
        <v>1290</v>
      </c>
      <c r="D599" s="2">
        <v>150000</v>
      </c>
      <c r="E599" s="10">
        <v>1000</v>
      </c>
      <c r="F599" s="10">
        <v>50</v>
      </c>
      <c r="G599" s="19">
        <v>28250</v>
      </c>
      <c r="H599" s="32" t="s">
        <v>1377</v>
      </c>
    </row>
    <row r="600" spans="1:8">
      <c r="A600" s="91" t="s">
        <v>492</v>
      </c>
      <c r="B600" s="2" t="s">
        <v>1272</v>
      </c>
      <c r="C600" s="2" t="s">
        <v>1290</v>
      </c>
      <c r="D600" s="2">
        <v>300000</v>
      </c>
      <c r="E600" s="10">
        <v>2000</v>
      </c>
      <c r="F600" s="11" t="s">
        <v>1323</v>
      </c>
      <c r="G600" s="19">
        <v>29500</v>
      </c>
      <c r="H600" s="32" t="s">
        <v>1377</v>
      </c>
    </row>
    <row r="601" spans="1:8">
      <c r="A601" s="91" t="s">
        <v>492</v>
      </c>
      <c r="B601" s="2" t="s">
        <v>1272</v>
      </c>
      <c r="C601" s="2" t="s">
        <v>1290</v>
      </c>
      <c r="D601" s="2">
        <v>300000</v>
      </c>
      <c r="E601" s="10">
        <v>2000</v>
      </c>
      <c r="F601" s="11" t="s">
        <v>1323</v>
      </c>
      <c r="G601" s="19">
        <v>31375</v>
      </c>
      <c r="H601" s="32" t="s">
        <v>1377</v>
      </c>
    </row>
    <row r="602" spans="1:8">
      <c r="A602" s="91" t="s">
        <v>493</v>
      </c>
      <c r="B602" s="2" t="s">
        <v>1272</v>
      </c>
      <c r="C602" s="2" t="s">
        <v>1290</v>
      </c>
      <c r="D602" s="2">
        <v>300000</v>
      </c>
      <c r="E602" s="10">
        <v>2000</v>
      </c>
      <c r="F602" s="11" t="s">
        <v>1323</v>
      </c>
      <c r="G602" s="19">
        <v>26750</v>
      </c>
      <c r="H602" s="32" t="s">
        <v>1377</v>
      </c>
    </row>
    <row r="603" spans="1:8">
      <c r="A603" s="91" t="s">
        <v>493</v>
      </c>
      <c r="B603" s="2" t="s">
        <v>1272</v>
      </c>
      <c r="C603" s="2" t="s">
        <v>1290</v>
      </c>
      <c r="D603" s="2">
        <v>300000</v>
      </c>
      <c r="E603" s="10">
        <v>2000</v>
      </c>
      <c r="F603" s="11" t="s">
        <v>1323</v>
      </c>
      <c r="G603" s="19">
        <v>27125</v>
      </c>
      <c r="H603" s="32" t="s">
        <v>1377</v>
      </c>
    </row>
    <row r="604" spans="1:8">
      <c r="A604" s="91" t="s">
        <v>493</v>
      </c>
      <c r="B604" s="2" t="s">
        <v>1272</v>
      </c>
      <c r="C604" s="2" t="s">
        <v>1290</v>
      </c>
      <c r="D604" s="2">
        <v>300000</v>
      </c>
      <c r="E604" s="10">
        <v>2000</v>
      </c>
      <c r="F604" s="11" t="s">
        <v>1323</v>
      </c>
      <c r="G604" s="19">
        <v>28250</v>
      </c>
      <c r="H604" s="32" t="s">
        <v>1377</v>
      </c>
    </row>
    <row r="605" spans="1:8">
      <c r="A605" s="91" t="s">
        <v>494</v>
      </c>
      <c r="B605" s="2" t="s">
        <v>1272</v>
      </c>
      <c r="C605" s="2" t="s">
        <v>1290</v>
      </c>
      <c r="D605" s="2">
        <v>300000</v>
      </c>
      <c r="E605" s="10">
        <v>2000</v>
      </c>
      <c r="F605" s="11" t="s">
        <v>1323</v>
      </c>
      <c r="G605" s="19">
        <v>42200</v>
      </c>
      <c r="H605" s="32" t="s">
        <v>1377</v>
      </c>
    </row>
    <row r="606" spans="1:8">
      <c r="A606" s="91" t="s">
        <v>494</v>
      </c>
      <c r="B606" s="2" t="s">
        <v>1272</v>
      </c>
      <c r="C606" s="2" t="s">
        <v>1290</v>
      </c>
      <c r="D606" s="2">
        <v>300000</v>
      </c>
      <c r="E606" s="10">
        <v>2000</v>
      </c>
      <c r="F606" s="11" t="s">
        <v>1323</v>
      </c>
      <c r="G606" s="19">
        <v>46000</v>
      </c>
      <c r="H606" s="32" t="s">
        <v>1377</v>
      </c>
    </row>
    <row r="607" spans="1:8">
      <c r="A607" s="91" t="s">
        <v>494</v>
      </c>
      <c r="B607" s="2" t="s">
        <v>1272</v>
      </c>
      <c r="C607" s="2" t="s">
        <v>1290</v>
      </c>
      <c r="D607" s="2">
        <v>300000</v>
      </c>
      <c r="E607" s="10">
        <v>2000</v>
      </c>
      <c r="F607" s="11" t="s">
        <v>1323</v>
      </c>
      <c r="G607" s="19">
        <v>47700</v>
      </c>
      <c r="H607" s="32" t="s">
        <v>1377</v>
      </c>
    </row>
    <row r="608" spans="1:8">
      <c r="A608" s="91" t="s">
        <v>495</v>
      </c>
      <c r="B608" s="2" t="s">
        <v>1272</v>
      </c>
      <c r="C608" s="2" t="s">
        <v>1290</v>
      </c>
      <c r="D608" s="2">
        <v>500000</v>
      </c>
      <c r="E608" s="10">
        <v>2000</v>
      </c>
      <c r="F608" s="11" t="s">
        <v>1323</v>
      </c>
      <c r="G608" s="19">
        <v>29500</v>
      </c>
      <c r="H608" s="32" t="s">
        <v>1377</v>
      </c>
    </row>
    <row r="609" spans="1:8">
      <c r="A609" s="91" t="s">
        <v>495</v>
      </c>
      <c r="B609" s="2" t="s">
        <v>1272</v>
      </c>
      <c r="C609" s="2" t="s">
        <v>1290</v>
      </c>
      <c r="D609" s="2">
        <v>500000</v>
      </c>
      <c r="E609" s="10">
        <v>2000</v>
      </c>
      <c r="F609" s="11" t="s">
        <v>1323</v>
      </c>
      <c r="G609" s="19">
        <v>31375</v>
      </c>
      <c r="H609" s="32" t="s">
        <v>1377</v>
      </c>
    </row>
    <row r="610" spans="1:8">
      <c r="A610" s="91" t="s">
        <v>496</v>
      </c>
      <c r="B610" s="2" t="s">
        <v>1272</v>
      </c>
      <c r="C610" s="2" t="s">
        <v>1290</v>
      </c>
      <c r="D610" s="2">
        <v>500000</v>
      </c>
      <c r="E610" s="10">
        <v>2000</v>
      </c>
      <c r="F610" s="11" t="s">
        <v>1323</v>
      </c>
      <c r="G610" s="19">
        <v>26750</v>
      </c>
      <c r="H610" s="32" t="s">
        <v>1377</v>
      </c>
    </row>
    <row r="611" spans="1:8">
      <c r="A611" s="91" t="s">
        <v>496</v>
      </c>
      <c r="B611" s="2" t="s">
        <v>1272</v>
      </c>
      <c r="C611" s="2" t="s">
        <v>1290</v>
      </c>
      <c r="D611" s="2">
        <v>500000</v>
      </c>
      <c r="E611" s="10">
        <v>2000</v>
      </c>
      <c r="F611" s="11" t="s">
        <v>1323</v>
      </c>
      <c r="G611" s="19">
        <v>27125</v>
      </c>
      <c r="H611" s="32" t="s">
        <v>1377</v>
      </c>
    </row>
    <row r="612" spans="1:8">
      <c r="A612" s="91" t="s">
        <v>496</v>
      </c>
      <c r="B612" s="2" t="s">
        <v>1272</v>
      </c>
      <c r="C612" s="2" t="s">
        <v>1290</v>
      </c>
      <c r="D612" s="2">
        <v>500000</v>
      </c>
      <c r="E612" s="10">
        <v>2000</v>
      </c>
      <c r="F612" s="11" t="s">
        <v>1323</v>
      </c>
      <c r="G612" s="19">
        <v>28250</v>
      </c>
      <c r="H612" s="32" t="s">
        <v>1377</v>
      </c>
    </row>
    <row r="613" spans="1:8">
      <c r="A613" s="91" t="s">
        <v>497</v>
      </c>
      <c r="B613" s="2" t="s">
        <v>1272</v>
      </c>
      <c r="C613" s="2" t="s">
        <v>1290</v>
      </c>
      <c r="D613" s="2">
        <v>600000</v>
      </c>
      <c r="E613" s="10">
        <v>4000</v>
      </c>
      <c r="F613" s="10">
        <v>200</v>
      </c>
      <c r="G613" s="19">
        <v>29500</v>
      </c>
      <c r="H613" s="32" t="s">
        <v>1377</v>
      </c>
    </row>
    <row r="614" spans="1:8">
      <c r="A614" s="91" t="s">
        <v>497</v>
      </c>
      <c r="B614" s="2" t="s">
        <v>1272</v>
      </c>
      <c r="C614" s="2" t="s">
        <v>1290</v>
      </c>
      <c r="D614" s="2">
        <v>600000</v>
      </c>
      <c r="E614" s="10">
        <v>4000</v>
      </c>
      <c r="F614" s="10">
        <v>200</v>
      </c>
      <c r="G614" s="19">
        <v>31375</v>
      </c>
      <c r="H614" s="32" t="s">
        <v>1377</v>
      </c>
    </row>
    <row r="615" spans="1:8">
      <c r="A615" s="91" t="s">
        <v>498</v>
      </c>
      <c r="B615" s="2" t="s">
        <v>1272</v>
      </c>
      <c r="C615" s="2" t="s">
        <v>1290</v>
      </c>
      <c r="D615" s="2">
        <v>600000</v>
      </c>
      <c r="E615" s="10">
        <v>4000</v>
      </c>
      <c r="F615" s="10">
        <v>200</v>
      </c>
      <c r="G615" s="19">
        <v>26750</v>
      </c>
      <c r="H615" s="32" t="s">
        <v>1377</v>
      </c>
    </row>
    <row r="616" spans="1:8">
      <c r="A616" s="91" t="s">
        <v>498</v>
      </c>
      <c r="B616" s="2" t="s">
        <v>1272</v>
      </c>
      <c r="C616" s="2" t="s">
        <v>1290</v>
      </c>
      <c r="D616" s="2">
        <v>600000</v>
      </c>
      <c r="E616" s="10">
        <v>4000</v>
      </c>
      <c r="F616" s="10">
        <v>200</v>
      </c>
      <c r="G616" s="19">
        <v>27125</v>
      </c>
      <c r="H616" s="32" t="s">
        <v>1377</v>
      </c>
    </row>
    <row r="617" spans="1:8">
      <c r="A617" s="91" t="s">
        <v>498</v>
      </c>
      <c r="B617" s="2" t="s">
        <v>1272</v>
      </c>
      <c r="C617" s="2" t="s">
        <v>1290</v>
      </c>
      <c r="D617" s="2">
        <v>600000</v>
      </c>
      <c r="E617" s="10">
        <v>4000</v>
      </c>
      <c r="F617" s="10">
        <v>200</v>
      </c>
      <c r="G617" s="19">
        <v>28250</v>
      </c>
      <c r="H617" s="32" t="s">
        <v>1377</v>
      </c>
    </row>
    <row r="618" spans="1:8">
      <c r="A618" s="91" t="s">
        <v>499</v>
      </c>
      <c r="B618" s="2" t="s">
        <v>1272</v>
      </c>
      <c r="C618" s="2" t="s">
        <v>1290</v>
      </c>
      <c r="D618" s="2">
        <v>600000</v>
      </c>
      <c r="E618" s="10">
        <v>4000</v>
      </c>
      <c r="F618" s="10">
        <v>200</v>
      </c>
      <c r="G618" s="19">
        <v>42200</v>
      </c>
      <c r="H618" s="32" t="s">
        <v>1377</v>
      </c>
    </row>
    <row r="619" spans="1:8">
      <c r="A619" s="91" t="s">
        <v>499</v>
      </c>
      <c r="B619" s="2" t="s">
        <v>1272</v>
      </c>
      <c r="C619" s="2" t="s">
        <v>1290</v>
      </c>
      <c r="D619" s="2">
        <v>600000</v>
      </c>
      <c r="E619" s="10">
        <v>4000</v>
      </c>
      <c r="F619" s="10">
        <v>200</v>
      </c>
      <c r="G619" s="19">
        <v>46000</v>
      </c>
      <c r="H619" s="32" t="s">
        <v>1377</v>
      </c>
    </row>
    <row r="620" spans="1:8">
      <c r="A620" s="91" t="s">
        <v>499</v>
      </c>
      <c r="B620" s="2" t="s">
        <v>1272</v>
      </c>
      <c r="C620" s="2" t="s">
        <v>1290</v>
      </c>
      <c r="D620" s="2">
        <v>600000</v>
      </c>
      <c r="E620" s="10">
        <v>4000</v>
      </c>
      <c r="F620" s="10">
        <v>200</v>
      </c>
      <c r="G620" s="19">
        <v>47700</v>
      </c>
      <c r="H620" s="32" t="s">
        <v>1377</v>
      </c>
    </row>
    <row r="621" spans="1:8">
      <c r="A621" s="91" t="s">
        <v>500</v>
      </c>
      <c r="B621" s="2" t="s">
        <v>1272</v>
      </c>
      <c r="C621" s="2" t="s">
        <v>1290</v>
      </c>
      <c r="D621" s="2" t="s">
        <v>1327</v>
      </c>
      <c r="E621" s="10">
        <v>4000</v>
      </c>
      <c r="F621" s="10">
        <v>200</v>
      </c>
      <c r="G621" s="19">
        <v>29500</v>
      </c>
      <c r="H621" s="32" t="s">
        <v>1377</v>
      </c>
    </row>
    <row r="622" spans="1:8">
      <c r="A622" s="91" t="s">
        <v>500</v>
      </c>
      <c r="B622" s="2" t="s">
        <v>1272</v>
      </c>
      <c r="C622" s="2" t="s">
        <v>1290</v>
      </c>
      <c r="D622" s="2" t="s">
        <v>1327</v>
      </c>
      <c r="E622" s="10">
        <v>4000</v>
      </c>
      <c r="F622" s="10">
        <v>200</v>
      </c>
      <c r="G622" s="19">
        <v>31375</v>
      </c>
      <c r="H622" s="32" t="s">
        <v>1377</v>
      </c>
    </row>
    <row r="623" spans="1:8">
      <c r="A623" s="91" t="s">
        <v>500</v>
      </c>
      <c r="B623" s="2" t="s">
        <v>1272</v>
      </c>
      <c r="C623" s="2" t="s">
        <v>1290</v>
      </c>
      <c r="D623" s="2" t="s">
        <v>1327</v>
      </c>
      <c r="E623" s="10">
        <v>4000</v>
      </c>
      <c r="F623" s="10">
        <v>200</v>
      </c>
      <c r="G623" s="19">
        <v>33125</v>
      </c>
      <c r="H623" s="32" t="s">
        <v>1377</v>
      </c>
    </row>
    <row r="624" spans="1:8">
      <c r="A624" s="91" t="s">
        <v>500</v>
      </c>
      <c r="B624" s="2" t="s">
        <v>1272</v>
      </c>
      <c r="C624" s="2" t="s">
        <v>1290</v>
      </c>
      <c r="D624" s="2" t="s">
        <v>1327</v>
      </c>
      <c r="E624" s="10">
        <v>4000</v>
      </c>
      <c r="F624" s="10">
        <v>200</v>
      </c>
      <c r="G624" s="19">
        <v>36000</v>
      </c>
      <c r="H624" s="32" t="s">
        <v>1377</v>
      </c>
    </row>
    <row r="625" spans="1:8">
      <c r="A625" s="91" t="s">
        <v>500</v>
      </c>
      <c r="B625" s="2" t="s">
        <v>1272</v>
      </c>
      <c r="C625" s="2" t="s">
        <v>1290</v>
      </c>
      <c r="D625" s="2" t="s">
        <v>1327</v>
      </c>
      <c r="E625" s="10">
        <v>4000</v>
      </c>
      <c r="F625" s="10">
        <v>200</v>
      </c>
      <c r="G625" s="19">
        <v>38500</v>
      </c>
      <c r="H625" s="32" t="s">
        <v>1377</v>
      </c>
    </row>
    <row r="626" spans="1:8">
      <c r="A626" s="91" t="s">
        <v>500</v>
      </c>
      <c r="B626" s="2" t="s">
        <v>1272</v>
      </c>
      <c r="C626" s="2" t="s">
        <v>1290</v>
      </c>
      <c r="D626" s="2" t="s">
        <v>1327</v>
      </c>
      <c r="E626" s="10">
        <v>4000</v>
      </c>
      <c r="F626" s="10">
        <v>200</v>
      </c>
      <c r="G626" s="19">
        <v>45625</v>
      </c>
      <c r="H626" s="32" t="s">
        <v>1377</v>
      </c>
    </row>
    <row r="627" spans="1:8">
      <c r="A627" s="91" t="s">
        <v>501</v>
      </c>
      <c r="B627" s="2" t="s">
        <v>1272</v>
      </c>
      <c r="C627" s="2" t="s">
        <v>1290</v>
      </c>
      <c r="D627" s="2" t="s">
        <v>1327</v>
      </c>
      <c r="E627" s="10">
        <v>4000</v>
      </c>
      <c r="F627" s="10">
        <v>200</v>
      </c>
      <c r="G627" s="19">
        <v>26750</v>
      </c>
      <c r="H627" s="32" t="s">
        <v>1377</v>
      </c>
    </row>
    <row r="628" spans="1:8">
      <c r="A628" s="91" t="s">
        <v>501</v>
      </c>
      <c r="B628" s="2" t="s">
        <v>1272</v>
      </c>
      <c r="C628" s="2" t="s">
        <v>1290</v>
      </c>
      <c r="D628" s="2" t="s">
        <v>1327</v>
      </c>
      <c r="E628" s="10">
        <v>4000</v>
      </c>
      <c r="F628" s="10">
        <v>200</v>
      </c>
      <c r="G628" s="19">
        <v>27125</v>
      </c>
      <c r="H628" s="32" t="s">
        <v>1377</v>
      </c>
    </row>
    <row r="629" spans="1:8">
      <c r="A629" s="91" t="s">
        <v>501</v>
      </c>
      <c r="B629" s="2" t="s">
        <v>1272</v>
      </c>
      <c r="C629" s="2" t="s">
        <v>1290</v>
      </c>
      <c r="D629" s="2" t="s">
        <v>1327</v>
      </c>
      <c r="E629" s="10">
        <v>4000</v>
      </c>
      <c r="F629" s="10">
        <v>200</v>
      </c>
      <c r="G629" s="19">
        <v>28250</v>
      </c>
      <c r="H629" s="32" t="s">
        <v>1377</v>
      </c>
    </row>
    <row r="630" spans="1:8">
      <c r="A630" s="91" t="s">
        <v>502</v>
      </c>
      <c r="B630" s="2" t="s">
        <v>1272</v>
      </c>
      <c r="C630" s="2" t="s">
        <v>1290</v>
      </c>
      <c r="D630" s="2" t="s">
        <v>1327</v>
      </c>
      <c r="E630" s="10">
        <v>4000</v>
      </c>
      <c r="F630" s="10">
        <v>200</v>
      </c>
      <c r="G630" s="19">
        <v>58900</v>
      </c>
      <c r="H630" s="32" t="s">
        <v>1377</v>
      </c>
    </row>
    <row r="631" spans="1:8">
      <c r="A631" s="91" t="s">
        <v>502</v>
      </c>
      <c r="B631" s="2" t="s">
        <v>1272</v>
      </c>
      <c r="C631" s="2" t="s">
        <v>1290</v>
      </c>
      <c r="D631" s="2" t="s">
        <v>1327</v>
      </c>
      <c r="E631" s="10">
        <v>4000</v>
      </c>
      <c r="F631" s="10">
        <v>200</v>
      </c>
      <c r="G631" s="19">
        <v>65800</v>
      </c>
      <c r="H631" s="32" t="s">
        <v>1377</v>
      </c>
    </row>
    <row r="632" spans="1:8">
      <c r="A632" s="91" t="s">
        <v>502</v>
      </c>
      <c r="B632" s="2" t="s">
        <v>1272</v>
      </c>
      <c r="C632" s="2" t="s">
        <v>1290</v>
      </c>
      <c r="D632" s="2" t="s">
        <v>1327</v>
      </c>
      <c r="E632" s="10">
        <v>4000</v>
      </c>
      <c r="F632" s="10">
        <v>200</v>
      </c>
      <c r="G632" s="19">
        <v>74300</v>
      </c>
      <c r="H632" s="32" t="s">
        <v>1377</v>
      </c>
    </row>
    <row r="633" spans="1:8">
      <c r="A633" s="91" t="s">
        <v>502</v>
      </c>
      <c r="B633" s="2" t="s">
        <v>1272</v>
      </c>
      <c r="C633" s="2" t="s">
        <v>1290</v>
      </c>
      <c r="D633" s="2" t="s">
        <v>1327</v>
      </c>
      <c r="E633" s="10">
        <v>4000</v>
      </c>
      <c r="F633" s="10">
        <v>200</v>
      </c>
      <c r="G633" s="19">
        <v>85200</v>
      </c>
      <c r="H633" s="32" t="s">
        <v>1377</v>
      </c>
    </row>
    <row r="634" spans="1:8">
      <c r="A634" s="91" t="s">
        <v>502</v>
      </c>
      <c r="B634" s="2" t="s">
        <v>1272</v>
      </c>
      <c r="C634" s="2" t="s">
        <v>1290</v>
      </c>
      <c r="D634" s="2" t="s">
        <v>1327</v>
      </c>
      <c r="E634" s="10">
        <v>4000</v>
      </c>
      <c r="F634" s="10">
        <v>200</v>
      </c>
      <c r="G634" s="19">
        <v>103700</v>
      </c>
      <c r="H634" s="32" t="s">
        <v>1377</v>
      </c>
    </row>
    <row r="635" spans="1:8">
      <c r="A635" s="91" t="s">
        <v>503</v>
      </c>
      <c r="B635" s="2" t="s">
        <v>1272</v>
      </c>
      <c r="C635" s="2" t="s">
        <v>1290</v>
      </c>
      <c r="D635" s="2" t="s">
        <v>1339</v>
      </c>
      <c r="E635" s="10">
        <v>10000</v>
      </c>
      <c r="F635" s="10">
        <v>500</v>
      </c>
      <c r="G635" s="19">
        <v>31375</v>
      </c>
      <c r="H635" s="32" t="s">
        <v>1377</v>
      </c>
    </row>
    <row r="636" spans="1:8">
      <c r="A636" s="91" t="s">
        <v>503</v>
      </c>
      <c r="B636" s="2" t="s">
        <v>1272</v>
      </c>
      <c r="C636" s="2" t="s">
        <v>1290</v>
      </c>
      <c r="D636" s="2" t="s">
        <v>1339</v>
      </c>
      <c r="E636" s="10">
        <v>10000</v>
      </c>
      <c r="F636" s="10">
        <v>500</v>
      </c>
      <c r="G636" s="19">
        <v>33125</v>
      </c>
      <c r="H636" s="32" t="s">
        <v>1377</v>
      </c>
    </row>
    <row r="637" spans="1:8">
      <c r="A637" s="91" t="s">
        <v>503</v>
      </c>
      <c r="B637" s="2" t="s">
        <v>1272</v>
      </c>
      <c r="C637" s="2" t="s">
        <v>1290</v>
      </c>
      <c r="D637" s="2" t="s">
        <v>1339</v>
      </c>
      <c r="E637" s="10">
        <v>10000</v>
      </c>
      <c r="F637" s="10">
        <v>500</v>
      </c>
      <c r="G637" s="19">
        <v>36000</v>
      </c>
      <c r="H637" s="32" t="s">
        <v>1377</v>
      </c>
    </row>
    <row r="638" spans="1:8">
      <c r="A638" s="91" t="s">
        <v>503</v>
      </c>
      <c r="B638" s="2" t="s">
        <v>1272</v>
      </c>
      <c r="C638" s="2" t="s">
        <v>1290</v>
      </c>
      <c r="D638" s="2" t="s">
        <v>1339</v>
      </c>
      <c r="E638" s="10">
        <v>10000</v>
      </c>
      <c r="F638" s="10">
        <v>500</v>
      </c>
      <c r="G638" s="19">
        <v>38500</v>
      </c>
      <c r="H638" s="32" t="s">
        <v>1377</v>
      </c>
    </row>
    <row r="639" spans="1:8">
      <c r="A639" s="91" t="s">
        <v>503</v>
      </c>
      <c r="B639" s="2" t="s">
        <v>1272</v>
      </c>
      <c r="C639" s="2" t="s">
        <v>1290</v>
      </c>
      <c r="D639" s="2" t="s">
        <v>1339</v>
      </c>
      <c r="E639" s="10">
        <v>10000</v>
      </c>
      <c r="F639" s="10">
        <v>500</v>
      </c>
      <c r="G639" s="19">
        <v>45625</v>
      </c>
      <c r="H639" s="32" t="s">
        <v>1377</v>
      </c>
    </row>
    <row r="640" spans="1:8">
      <c r="A640" s="91" t="s">
        <v>504</v>
      </c>
      <c r="B640" s="2" t="s">
        <v>1272</v>
      </c>
      <c r="C640" s="2" t="s">
        <v>1290</v>
      </c>
      <c r="D640" s="2" t="s">
        <v>1339</v>
      </c>
      <c r="E640" s="10">
        <v>10000</v>
      </c>
      <c r="F640" s="10">
        <v>500</v>
      </c>
      <c r="G640" s="19">
        <v>58900</v>
      </c>
      <c r="H640" s="32" t="s">
        <v>1377</v>
      </c>
    </row>
    <row r="641" spans="1:8">
      <c r="A641" s="91" t="s">
        <v>504</v>
      </c>
      <c r="B641" s="2" t="s">
        <v>1272</v>
      </c>
      <c r="C641" s="2" t="s">
        <v>1290</v>
      </c>
      <c r="D641" s="2" t="s">
        <v>1339</v>
      </c>
      <c r="E641" s="10">
        <v>10000</v>
      </c>
      <c r="F641" s="10">
        <v>500</v>
      </c>
      <c r="G641" s="19">
        <v>65800</v>
      </c>
      <c r="H641" s="32" t="s">
        <v>1377</v>
      </c>
    </row>
    <row r="642" spans="1:8">
      <c r="A642" s="91" t="s">
        <v>504</v>
      </c>
      <c r="B642" s="2" t="s">
        <v>1272</v>
      </c>
      <c r="C642" s="2" t="s">
        <v>1290</v>
      </c>
      <c r="D642" s="2" t="s">
        <v>1339</v>
      </c>
      <c r="E642" s="10">
        <v>10000</v>
      </c>
      <c r="F642" s="10">
        <v>500</v>
      </c>
      <c r="G642" s="19">
        <v>74300</v>
      </c>
      <c r="H642" s="32" t="s">
        <v>1377</v>
      </c>
    </row>
    <row r="643" spans="1:8">
      <c r="A643" s="91" t="s">
        <v>504</v>
      </c>
      <c r="B643" s="2" t="s">
        <v>1272</v>
      </c>
      <c r="C643" s="2" t="s">
        <v>1290</v>
      </c>
      <c r="D643" s="2" t="s">
        <v>1339</v>
      </c>
      <c r="E643" s="10">
        <v>10000</v>
      </c>
      <c r="F643" s="10">
        <v>500</v>
      </c>
      <c r="G643" s="19">
        <v>85200</v>
      </c>
      <c r="H643" s="32" t="s">
        <v>1377</v>
      </c>
    </row>
    <row r="644" spans="1:8">
      <c r="A644" s="91" t="s">
        <v>504</v>
      </c>
      <c r="B644" s="2" t="s">
        <v>1272</v>
      </c>
      <c r="C644" s="2" t="s">
        <v>1290</v>
      </c>
      <c r="D644" s="2" t="s">
        <v>1339</v>
      </c>
      <c r="E644" s="10">
        <v>10000</v>
      </c>
      <c r="F644" s="10">
        <v>500</v>
      </c>
      <c r="G644" s="19">
        <v>103700</v>
      </c>
      <c r="H644" s="32" t="s">
        <v>1377</v>
      </c>
    </row>
    <row r="645" spans="1:8">
      <c r="A645" s="91" t="s">
        <v>505</v>
      </c>
      <c r="B645" s="2" t="s">
        <v>1272</v>
      </c>
      <c r="C645" s="2" t="s">
        <v>1290</v>
      </c>
      <c r="D645" s="2" t="s">
        <v>1328</v>
      </c>
      <c r="E645" s="10">
        <v>10000</v>
      </c>
      <c r="F645" s="10">
        <v>500</v>
      </c>
      <c r="G645" s="19">
        <v>31375</v>
      </c>
      <c r="H645" s="32" t="s">
        <v>1377</v>
      </c>
    </row>
    <row r="646" spans="1:8">
      <c r="A646" s="91" t="s">
        <v>505</v>
      </c>
      <c r="B646" s="2" t="s">
        <v>1272</v>
      </c>
      <c r="C646" s="2" t="s">
        <v>1290</v>
      </c>
      <c r="D646" s="2" t="s">
        <v>1328</v>
      </c>
      <c r="E646" s="10">
        <v>10000</v>
      </c>
      <c r="F646" s="10">
        <v>500</v>
      </c>
      <c r="G646" s="19">
        <v>33125</v>
      </c>
      <c r="H646" s="32" t="s">
        <v>1377</v>
      </c>
    </row>
    <row r="647" spans="1:8">
      <c r="A647" s="91" t="s">
        <v>505</v>
      </c>
      <c r="B647" s="2" t="s">
        <v>1272</v>
      </c>
      <c r="C647" s="2" t="s">
        <v>1290</v>
      </c>
      <c r="D647" s="2" t="s">
        <v>1328</v>
      </c>
      <c r="E647" s="10">
        <v>10000</v>
      </c>
      <c r="F647" s="10">
        <v>500</v>
      </c>
      <c r="G647" s="19">
        <v>36000</v>
      </c>
      <c r="H647" s="32" t="s">
        <v>1377</v>
      </c>
    </row>
    <row r="648" spans="1:8">
      <c r="A648" s="91" t="s">
        <v>505</v>
      </c>
      <c r="B648" s="2" t="s">
        <v>1272</v>
      </c>
      <c r="C648" s="2" t="s">
        <v>1290</v>
      </c>
      <c r="D648" s="2" t="s">
        <v>1328</v>
      </c>
      <c r="E648" s="10">
        <v>10000</v>
      </c>
      <c r="F648" s="10">
        <v>500</v>
      </c>
      <c r="G648" s="19">
        <v>38500</v>
      </c>
      <c r="H648" s="32" t="s">
        <v>1377</v>
      </c>
    </row>
    <row r="649" spans="1:8">
      <c r="A649" s="91" t="s">
        <v>505</v>
      </c>
      <c r="B649" s="2" t="s">
        <v>1272</v>
      </c>
      <c r="C649" s="2" t="s">
        <v>1290</v>
      </c>
      <c r="D649" s="2" t="s">
        <v>1328</v>
      </c>
      <c r="E649" s="10">
        <v>10000</v>
      </c>
      <c r="F649" s="10">
        <v>500</v>
      </c>
      <c r="G649" s="19">
        <v>45625</v>
      </c>
      <c r="H649" s="32" t="s">
        <v>1377</v>
      </c>
    </row>
    <row r="650" spans="1:8">
      <c r="A650" s="91" t="s">
        <v>506</v>
      </c>
      <c r="B650" s="2" t="s">
        <v>1272</v>
      </c>
      <c r="C650" s="2" t="s">
        <v>1290</v>
      </c>
      <c r="D650" s="2" t="s">
        <v>1328</v>
      </c>
      <c r="E650" s="10">
        <v>10000</v>
      </c>
      <c r="F650" s="10">
        <v>500</v>
      </c>
      <c r="G650" s="19">
        <v>58900</v>
      </c>
      <c r="H650" s="32" t="s">
        <v>1377</v>
      </c>
    </row>
    <row r="651" spans="1:8">
      <c r="A651" s="91" t="s">
        <v>506</v>
      </c>
      <c r="B651" s="2" t="s">
        <v>1272</v>
      </c>
      <c r="C651" s="2" t="s">
        <v>1290</v>
      </c>
      <c r="D651" s="2" t="s">
        <v>1328</v>
      </c>
      <c r="E651" s="10">
        <v>10000</v>
      </c>
      <c r="F651" s="10">
        <v>500</v>
      </c>
      <c r="G651" s="19">
        <v>65800</v>
      </c>
      <c r="H651" s="32" t="s">
        <v>1377</v>
      </c>
    </row>
    <row r="652" spans="1:8">
      <c r="A652" s="91" t="s">
        <v>506</v>
      </c>
      <c r="B652" s="2" t="s">
        <v>1272</v>
      </c>
      <c r="C652" s="2" t="s">
        <v>1290</v>
      </c>
      <c r="D652" s="2" t="s">
        <v>1328</v>
      </c>
      <c r="E652" s="10">
        <v>10000</v>
      </c>
      <c r="F652" s="10">
        <v>500</v>
      </c>
      <c r="G652" s="19">
        <v>74300</v>
      </c>
      <c r="H652" s="32" t="s">
        <v>1377</v>
      </c>
    </row>
    <row r="653" spans="1:8">
      <c r="A653" s="91" t="s">
        <v>506</v>
      </c>
      <c r="B653" s="2" t="s">
        <v>1272</v>
      </c>
      <c r="C653" s="2" t="s">
        <v>1290</v>
      </c>
      <c r="D653" s="2" t="s">
        <v>1328</v>
      </c>
      <c r="E653" s="10">
        <v>10000</v>
      </c>
      <c r="F653" s="10">
        <v>500</v>
      </c>
      <c r="G653" s="19">
        <v>85200</v>
      </c>
      <c r="H653" s="32" t="s">
        <v>1377</v>
      </c>
    </row>
    <row r="654" spans="1:8">
      <c r="A654" s="91" t="s">
        <v>506</v>
      </c>
      <c r="B654" s="2" t="s">
        <v>1272</v>
      </c>
      <c r="C654" s="2" t="s">
        <v>1290</v>
      </c>
      <c r="D654" s="2" t="s">
        <v>1328</v>
      </c>
      <c r="E654" s="10">
        <v>10000</v>
      </c>
      <c r="F654" s="10">
        <v>500</v>
      </c>
      <c r="G654" s="19">
        <v>103700</v>
      </c>
      <c r="H654" s="32" t="s">
        <v>1377</v>
      </c>
    </row>
    <row r="655" spans="1:8">
      <c r="A655" s="91" t="s">
        <v>507</v>
      </c>
      <c r="B655" s="2" t="s">
        <v>1272</v>
      </c>
      <c r="C655" s="2" t="s">
        <v>1290</v>
      </c>
      <c r="D655" s="2" t="s">
        <v>1329</v>
      </c>
      <c r="E655" s="10">
        <v>20000</v>
      </c>
      <c r="F655" s="10">
        <v>1000</v>
      </c>
      <c r="G655" s="19">
        <v>34375</v>
      </c>
      <c r="H655" s="32" t="s">
        <v>1377</v>
      </c>
    </row>
    <row r="656" spans="1:8">
      <c r="A656" s="91" t="s">
        <v>507</v>
      </c>
      <c r="B656" s="2" t="s">
        <v>1272</v>
      </c>
      <c r="C656" s="2" t="s">
        <v>1290</v>
      </c>
      <c r="D656" s="2" t="s">
        <v>1329</v>
      </c>
      <c r="E656" s="10">
        <v>20000</v>
      </c>
      <c r="F656" s="10">
        <v>1000</v>
      </c>
      <c r="G656" s="19">
        <v>37250</v>
      </c>
      <c r="H656" s="32" t="s">
        <v>1377</v>
      </c>
    </row>
    <row r="657" spans="1:8">
      <c r="A657" s="91" t="s">
        <v>507</v>
      </c>
      <c r="B657" s="2" t="s">
        <v>1272</v>
      </c>
      <c r="C657" s="2" t="s">
        <v>1290</v>
      </c>
      <c r="D657" s="2" t="s">
        <v>1329</v>
      </c>
      <c r="E657" s="10">
        <v>20000</v>
      </c>
      <c r="F657" s="10">
        <v>1000</v>
      </c>
      <c r="G657" s="19">
        <v>39750</v>
      </c>
      <c r="H657" s="32" t="s">
        <v>1377</v>
      </c>
    </row>
    <row r="658" spans="1:8">
      <c r="A658" s="91" t="s">
        <v>507</v>
      </c>
      <c r="B658" s="2" t="s">
        <v>1272</v>
      </c>
      <c r="C658" s="2" t="s">
        <v>1290</v>
      </c>
      <c r="D658" s="2" t="s">
        <v>1329</v>
      </c>
      <c r="E658" s="10">
        <v>20000</v>
      </c>
      <c r="F658" s="10">
        <v>1000</v>
      </c>
      <c r="G658" s="19">
        <v>46875</v>
      </c>
      <c r="H658" s="32" t="s">
        <v>1377</v>
      </c>
    </row>
    <row r="659" spans="1:8">
      <c r="A659" s="91" t="s">
        <v>508</v>
      </c>
      <c r="B659" s="2" t="s">
        <v>1272</v>
      </c>
      <c r="C659" s="2" t="s">
        <v>1290</v>
      </c>
      <c r="D659" s="2" t="s">
        <v>1329</v>
      </c>
      <c r="E659" s="10">
        <v>20000</v>
      </c>
      <c r="F659" s="10">
        <v>1000</v>
      </c>
      <c r="G659" s="19">
        <v>65800</v>
      </c>
      <c r="H659" s="32" t="s">
        <v>1377</v>
      </c>
    </row>
    <row r="660" spans="1:8">
      <c r="A660" s="91" t="s">
        <v>508</v>
      </c>
      <c r="B660" s="2" t="s">
        <v>1272</v>
      </c>
      <c r="C660" s="2" t="s">
        <v>1290</v>
      </c>
      <c r="D660" s="2" t="s">
        <v>1329</v>
      </c>
      <c r="E660" s="10">
        <v>20000</v>
      </c>
      <c r="F660" s="10">
        <v>1000</v>
      </c>
      <c r="G660" s="19">
        <v>74300</v>
      </c>
      <c r="H660" s="32" t="s">
        <v>1377</v>
      </c>
    </row>
    <row r="661" spans="1:8">
      <c r="A661" s="91" t="s">
        <v>508</v>
      </c>
      <c r="B661" s="2" t="s">
        <v>1272</v>
      </c>
      <c r="C661" s="2" t="s">
        <v>1290</v>
      </c>
      <c r="D661" s="2" t="s">
        <v>1329</v>
      </c>
      <c r="E661" s="10">
        <v>20000</v>
      </c>
      <c r="F661" s="10">
        <v>1000</v>
      </c>
      <c r="G661" s="19">
        <v>85200</v>
      </c>
      <c r="H661" s="32" t="s">
        <v>1377</v>
      </c>
    </row>
    <row r="662" spans="1:8">
      <c r="A662" s="91" t="s">
        <v>508</v>
      </c>
      <c r="B662" s="2" t="s">
        <v>1272</v>
      </c>
      <c r="C662" s="2" t="s">
        <v>1290</v>
      </c>
      <c r="D662" s="2" t="s">
        <v>1329</v>
      </c>
      <c r="E662" s="10">
        <v>20000</v>
      </c>
      <c r="F662" s="10">
        <v>1000</v>
      </c>
      <c r="G662" s="19">
        <v>103700</v>
      </c>
      <c r="H662" s="32" t="s">
        <v>1377</v>
      </c>
    </row>
    <row r="663" spans="1:8">
      <c r="A663" s="91" t="s">
        <v>509</v>
      </c>
      <c r="B663" s="2" t="s">
        <v>1272</v>
      </c>
      <c r="C663" s="2" t="s">
        <v>1290</v>
      </c>
      <c r="D663" s="2" t="s">
        <v>1330</v>
      </c>
      <c r="E663" s="10">
        <v>20000</v>
      </c>
      <c r="F663" s="10">
        <v>1000</v>
      </c>
      <c r="G663" s="19">
        <v>51500</v>
      </c>
      <c r="H663" s="32" t="s">
        <v>1377</v>
      </c>
    </row>
    <row r="664" spans="1:8">
      <c r="A664" s="91" t="s">
        <v>509</v>
      </c>
      <c r="B664" s="2" t="s">
        <v>1272</v>
      </c>
      <c r="C664" s="2" t="s">
        <v>1290</v>
      </c>
      <c r="D664" s="2" t="s">
        <v>1330</v>
      </c>
      <c r="E664" s="10">
        <v>20000</v>
      </c>
      <c r="F664" s="10">
        <v>1000</v>
      </c>
      <c r="G664" s="19">
        <v>78500</v>
      </c>
      <c r="H664" s="32" t="s">
        <v>1377</v>
      </c>
    </row>
    <row r="665" spans="1:8">
      <c r="A665" s="91" t="s">
        <v>510</v>
      </c>
      <c r="B665" s="2" t="s">
        <v>1272</v>
      </c>
      <c r="C665" s="2" t="s">
        <v>1290</v>
      </c>
      <c r="D665" s="2" t="s">
        <v>1340</v>
      </c>
      <c r="E665" s="10">
        <v>40000</v>
      </c>
      <c r="F665" s="10">
        <v>2000</v>
      </c>
      <c r="G665" s="19">
        <v>51500</v>
      </c>
      <c r="H665" s="32" t="s">
        <v>1377</v>
      </c>
    </row>
    <row r="666" spans="1:8">
      <c r="A666" s="91" t="s">
        <v>510</v>
      </c>
      <c r="B666" s="2" t="s">
        <v>1272</v>
      </c>
      <c r="C666" s="2" t="s">
        <v>1290</v>
      </c>
      <c r="D666" s="2" t="s">
        <v>1340</v>
      </c>
      <c r="E666" s="10">
        <v>40000</v>
      </c>
      <c r="F666" s="10">
        <v>2000</v>
      </c>
      <c r="G666" s="19">
        <v>78500</v>
      </c>
      <c r="H666" s="32" t="s">
        <v>1377</v>
      </c>
    </row>
    <row r="667" spans="1:8">
      <c r="A667" s="91" t="s">
        <v>510</v>
      </c>
      <c r="B667" s="2" t="s">
        <v>1272</v>
      </c>
      <c r="C667" s="2" t="s">
        <v>1290</v>
      </c>
      <c r="D667" s="2" t="s">
        <v>1340</v>
      </c>
      <c r="E667" s="10">
        <v>40000</v>
      </c>
      <c r="F667" s="10">
        <v>2000</v>
      </c>
      <c r="G667" s="19">
        <v>105750</v>
      </c>
      <c r="H667" s="32" t="s">
        <v>1377</v>
      </c>
    </row>
    <row r="668" spans="1:8">
      <c r="A668" s="91" t="s">
        <v>511</v>
      </c>
      <c r="B668" s="2" t="s">
        <v>1272</v>
      </c>
      <c r="C668" s="2" t="s">
        <v>1290</v>
      </c>
      <c r="D668" s="2" t="s">
        <v>1331</v>
      </c>
      <c r="E668" s="10">
        <v>40000</v>
      </c>
      <c r="F668" s="10">
        <v>2000</v>
      </c>
      <c r="G668" s="19">
        <v>64000</v>
      </c>
      <c r="H668" s="32" t="s">
        <v>1377</v>
      </c>
    </row>
    <row r="669" spans="1:8">
      <c r="A669" s="91" t="s">
        <v>511</v>
      </c>
      <c r="B669" s="2" t="s">
        <v>1272</v>
      </c>
      <c r="C669" s="2" t="s">
        <v>1290</v>
      </c>
      <c r="D669" s="2" t="s">
        <v>1331</v>
      </c>
      <c r="E669" s="10">
        <v>40000</v>
      </c>
      <c r="F669" s="10">
        <v>2000</v>
      </c>
      <c r="G669" s="19">
        <v>91000</v>
      </c>
      <c r="H669" s="32" t="s">
        <v>1377</v>
      </c>
    </row>
    <row r="670" spans="1:8">
      <c r="A670" s="91" t="s">
        <v>511</v>
      </c>
      <c r="B670" s="2" t="s">
        <v>1272</v>
      </c>
      <c r="C670" s="2" t="s">
        <v>1290</v>
      </c>
      <c r="D670" s="2" t="s">
        <v>1331</v>
      </c>
      <c r="E670" s="10">
        <v>40000</v>
      </c>
      <c r="F670" s="10">
        <v>2000</v>
      </c>
      <c r="G670" s="19">
        <v>118250</v>
      </c>
      <c r="H670" s="32" t="s">
        <v>1377</v>
      </c>
    </row>
    <row r="671" spans="1:8">
      <c r="A671" s="91" t="s">
        <v>512</v>
      </c>
      <c r="B671" s="2" t="s">
        <v>1273</v>
      </c>
      <c r="C671" s="2" t="s">
        <v>1290</v>
      </c>
      <c r="D671" s="2">
        <v>150000</v>
      </c>
      <c r="E671" s="10">
        <v>1000</v>
      </c>
      <c r="F671" s="10">
        <v>50</v>
      </c>
      <c r="G671" s="19">
        <v>29500</v>
      </c>
      <c r="H671" s="32" t="s">
        <v>1377</v>
      </c>
    </row>
    <row r="672" spans="1:8">
      <c r="A672" s="91" t="s">
        <v>512</v>
      </c>
      <c r="B672" s="2" t="s">
        <v>1273</v>
      </c>
      <c r="C672" s="2" t="s">
        <v>1290</v>
      </c>
      <c r="D672" s="2">
        <v>150000</v>
      </c>
      <c r="E672" s="10">
        <v>1000</v>
      </c>
      <c r="F672" s="10">
        <v>50</v>
      </c>
      <c r="G672" s="19">
        <v>31375</v>
      </c>
      <c r="H672" s="32" t="s">
        <v>1377</v>
      </c>
    </row>
    <row r="673" spans="1:8">
      <c r="A673" s="91" t="s">
        <v>513</v>
      </c>
      <c r="B673" s="2" t="s">
        <v>1273</v>
      </c>
      <c r="C673" s="2" t="s">
        <v>1290</v>
      </c>
      <c r="D673" s="2">
        <v>150000</v>
      </c>
      <c r="E673" s="10">
        <v>1000</v>
      </c>
      <c r="F673" s="10">
        <v>50</v>
      </c>
      <c r="G673" s="19">
        <v>26750</v>
      </c>
      <c r="H673" s="32" t="s">
        <v>1377</v>
      </c>
    </row>
    <row r="674" spans="1:8">
      <c r="A674" s="91" t="s">
        <v>513</v>
      </c>
      <c r="B674" s="2" t="s">
        <v>1273</v>
      </c>
      <c r="C674" s="2" t="s">
        <v>1290</v>
      </c>
      <c r="D674" s="2">
        <v>150000</v>
      </c>
      <c r="E674" s="10">
        <v>1000</v>
      </c>
      <c r="F674" s="10">
        <v>50</v>
      </c>
      <c r="G674" s="19">
        <v>27125</v>
      </c>
      <c r="H674" s="32" t="s">
        <v>1377</v>
      </c>
    </row>
    <row r="675" spans="1:8">
      <c r="A675" s="91" t="s">
        <v>513</v>
      </c>
      <c r="B675" s="2" t="s">
        <v>1273</v>
      </c>
      <c r="C675" s="2" t="s">
        <v>1290</v>
      </c>
      <c r="D675" s="2">
        <v>150000</v>
      </c>
      <c r="E675" s="10">
        <v>1000</v>
      </c>
      <c r="F675" s="10">
        <v>50</v>
      </c>
      <c r="G675" s="19">
        <v>28250</v>
      </c>
      <c r="H675" s="32" t="s">
        <v>1377</v>
      </c>
    </row>
    <row r="676" spans="1:8">
      <c r="A676" s="91" t="s">
        <v>514</v>
      </c>
      <c r="B676" s="2" t="s">
        <v>1273</v>
      </c>
      <c r="C676" s="2" t="s">
        <v>1290</v>
      </c>
      <c r="D676" s="2">
        <v>300000</v>
      </c>
      <c r="E676" s="10">
        <v>2000</v>
      </c>
      <c r="F676" s="11" t="s">
        <v>1323</v>
      </c>
      <c r="G676" s="19">
        <v>29500</v>
      </c>
      <c r="H676" s="32" t="s">
        <v>1377</v>
      </c>
    </row>
    <row r="677" spans="1:8">
      <c r="A677" s="91" t="s">
        <v>514</v>
      </c>
      <c r="B677" s="2" t="s">
        <v>1273</v>
      </c>
      <c r="C677" s="2" t="s">
        <v>1290</v>
      </c>
      <c r="D677" s="2">
        <v>300000</v>
      </c>
      <c r="E677" s="10">
        <v>2000</v>
      </c>
      <c r="F677" s="11" t="s">
        <v>1323</v>
      </c>
      <c r="G677" s="19">
        <v>31375</v>
      </c>
      <c r="H677" s="32" t="s">
        <v>1377</v>
      </c>
    </row>
    <row r="678" spans="1:8">
      <c r="A678" s="91" t="s">
        <v>515</v>
      </c>
      <c r="B678" s="2" t="s">
        <v>1273</v>
      </c>
      <c r="C678" s="2" t="s">
        <v>1290</v>
      </c>
      <c r="D678" s="2">
        <v>300000</v>
      </c>
      <c r="E678" s="10">
        <v>2000</v>
      </c>
      <c r="F678" s="11" t="s">
        <v>1323</v>
      </c>
      <c r="G678" s="19">
        <v>26750</v>
      </c>
      <c r="H678" s="32" t="s">
        <v>1377</v>
      </c>
    </row>
    <row r="679" spans="1:8">
      <c r="A679" s="91" t="s">
        <v>515</v>
      </c>
      <c r="B679" s="2" t="s">
        <v>1273</v>
      </c>
      <c r="C679" s="2" t="s">
        <v>1290</v>
      </c>
      <c r="D679" s="2">
        <v>300000</v>
      </c>
      <c r="E679" s="10">
        <v>2000</v>
      </c>
      <c r="F679" s="11" t="s">
        <v>1323</v>
      </c>
      <c r="G679" s="19">
        <v>27125</v>
      </c>
      <c r="H679" s="32" t="s">
        <v>1377</v>
      </c>
    </row>
    <row r="680" spans="1:8">
      <c r="A680" s="91" t="s">
        <v>515</v>
      </c>
      <c r="B680" s="2" t="s">
        <v>1273</v>
      </c>
      <c r="C680" s="2" t="s">
        <v>1290</v>
      </c>
      <c r="D680" s="2">
        <v>300000</v>
      </c>
      <c r="E680" s="10">
        <v>2000</v>
      </c>
      <c r="F680" s="11" t="s">
        <v>1323</v>
      </c>
      <c r="G680" s="19">
        <v>28250</v>
      </c>
      <c r="H680" s="32" t="s">
        <v>1377</v>
      </c>
    </row>
    <row r="681" spans="1:8">
      <c r="A681" s="91" t="s">
        <v>516</v>
      </c>
      <c r="B681" s="2" t="s">
        <v>1273</v>
      </c>
      <c r="C681" s="2" t="s">
        <v>1290</v>
      </c>
      <c r="D681" s="2">
        <v>300000</v>
      </c>
      <c r="E681" s="10">
        <v>2000</v>
      </c>
      <c r="F681" s="11" t="s">
        <v>1323</v>
      </c>
      <c r="G681" s="19">
        <v>42200</v>
      </c>
      <c r="H681" s="32" t="s">
        <v>1377</v>
      </c>
    </row>
    <row r="682" spans="1:8">
      <c r="A682" s="91" t="s">
        <v>516</v>
      </c>
      <c r="B682" s="2" t="s">
        <v>1273</v>
      </c>
      <c r="C682" s="2" t="s">
        <v>1290</v>
      </c>
      <c r="D682" s="2">
        <v>300000</v>
      </c>
      <c r="E682" s="10">
        <v>2000</v>
      </c>
      <c r="F682" s="11" t="s">
        <v>1323</v>
      </c>
      <c r="G682" s="19">
        <v>46000</v>
      </c>
      <c r="H682" s="32" t="s">
        <v>1377</v>
      </c>
    </row>
    <row r="683" spans="1:8">
      <c r="A683" s="91" t="s">
        <v>516</v>
      </c>
      <c r="B683" s="2" t="s">
        <v>1273</v>
      </c>
      <c r="C683" s="2" t="s">
        <v>1290</v>
      </c>
      <c r="D683" s="2">
        <v>300000</v>
      </c>
      <c r="E683" s="10">
        <v>2000</v>
      </c>
      <c r="F683" s="11" t="s">
        <v>1323</v>
      </c>
      <c r="G683" s="19">
        <v>47700</v>
      </c>
      <c r="H683" s="32" t="s">
        <v>1377</v>
      </c>
    </row>
    <row r="684" spans="1:8">
      <c r="A684" s="91" t="s">
        <v>517</v>
      </c>
      <c r="B684" s="2" t="s">
        <v>1273</v>
      </c>
      <c r="C684" s="2" t="s">
        <v>1290</v>
      </c>
      <c r="D684" s="2">
        <v>500000</v>
      </c>
      <c r="E684" s="10">
        <v>2000</v>
      </c>
      <c r="F684" s="11" t="s">
        <v>1323</v>
      </c>
      <c r="G684" s="19">
        <v>29500</v>
      </c>
      <c r="H684" s="32" t="s">
        <v>1377</v>
      </c>
    </row>
    <row r="685" spans="1:8">
      <c r="A685" s="91" t="s">
        <v>517</v>
      </c>
      <c r="B685" s="2" t="s">
        <v>1273</v>
      </c>
      <c r="C685" s="2" t="s">
        <v>1290</v>
      </c>
      <c r="D685" s="2">
        <v>500000</v>
      </c>
      <c r="E685" s="10">
        <v>2000</v>
      </c>
      <c r="F685" s="11" t="s">
        <v>1323</v>
      </c>
      <c r="G685" s="19">
        <v>31375</v>
      </c>
      <c r="H685" s="32" t="s">
        <v>1377</v>
      </c>
    </row>
    <row r="686" spans="1:8">
      <c r="A686" s="91" t="s">
        <v>518</v>
      </c>
      <c r="B686" s="2" t="s">
        <v>1273</v>
      </c>
      <c r="C686" s="2" t="s">
        <v>1290</v>
      </c>
      <c r="D686" s="2">
        <v>500000</v>
      </c>
      <c r="E686" s="10">
        <v>2000</v>
      </c>
      <c r="F686" s="11" t="s">
        <v>1323</v>
      </c>
      <c r="G686" s="19">
        <v>26750</v>
      </c>
      <c r="H686" s="32" t="s">
        <v>1377</v>
      </c>
    </row>
    <row r="687" spans="1:8">
      <c r="A687" s="91" t="s">
        <v>518</v>
      </c>
      <c r="B687" s="2" t="s">
        <v>1273</v>
      </c>
      <c r="C687" s="2" t="s">
        <v>1290</v>
      </c>
      <c r="D687" s="2">
        <v>500000</v>
      </c>
      <c r="E687" s="10">
        <v>2000</v>
      </c>
      <c r="F687" s="11" t="s">
        <v>1323</v>
      </c>
      <c r="G687" s="19">
        <v>27125</v>
      </c>
      <c r="H687" s="32" t="s">
        <v>1377</v>
      </c>
    </row>
    <row r="688" spans="1:8">
      <c r="A688" s="91" t="s">
        <v>518</v>
      </c>
      <c r="B688" s="2" t="s">
        <v>1273</v>
      </c>
      <c r="C688" s="2" t="s">
        <v>1290</v>
      </c>
      <c r="D688" s="2">
        <v>500000</v>
      </c>
      <c r="E688" s="10">
        <v>2000</v>
      </c>
      <c r="F688" s="11" t="s">
        <v>1323</v>
      </c>
      <c r="G688" s="19">
        <v>28250</v>
      </c>
      <c r="H688" s="32" t="s">
        <v>1377</v>
      </c>
    </row>
    <row r="689" spans="1:8">
      <c r="A689" s="91" t="s">
        <v>519</v>
      </c>
      <c r="B689" s="2" t="s">
        <v>1273</v>
      </c>
      <c r="C689" s="2" t="s">
        <v>1290</v>
      </c>
      <c r="D689" s="2">
        <v>600000</v>
      </c>
      <c r="E689" s="10">
        <v>4000</v>
      </c>
      <c r="F689" s="10">
        <v>200</v>
      </c>
      <c r="G689" s="19">
        <v>29500</v>
      </c>
      <c r="H689" s="32" t="s">
        <v>1377</v>
      </c>
    </row>
    <row r="690" spans="1:8">
      <c r="A690" s="91" t="s">
        <v>519</v>
      </c>
      <c r="B690" s="2" t="s">
        <v>1273</v>
      </c>
      <c r="C690" s="2" t="s">
        <v>1290</v>
      </c>
      <c r="D690" s="2">
        <v>600000</v>
      </c>
      <c r="E690" s="10">
        <v>4000</v>
      </c>
      <c r="F690" s="10">
        <v>200</v>
      </c>
      <c r="G690" s="19">
        <v>31375</v>
      </c>
      <c r="H690" s="32" t="s">
        <v>1377</v>
      </c>
    </row>
    <row r="691" spans="1:8">
      <c r="A691" s="91" t="s">
        <v>520</v>
      </c>
      <c r="B691" s="2" t="s">
        <v>1273</v>
      </c>
      <c r="C691" s="2" t="s">
        <v>1290</v>
      </c>
      <c r="D691" s="2">
        <v>600000</v>
      </c>
      <c r="E691" s="10">
        <v>4000</v>
      </c>
      <c r="F691" s="10">
        <v>200</v>
      </c>
      <c r="G691" s="19">
        <v>26750</v>
      </c>
      <c r="H691" s="32" t="s">
        <v>1377</v>
      </c>
    </row>
    <row r="692" spans="1:8">
      <c r="A692" s="91" t="s">
        <v>520</v>
      </c>
      <c r="B692" s="2" t="s">
        <v>1273</v>
      </c>
      <c r="C692" s="2" t="s">
        <v>1290</v>
      </c>
      <c r="D692" s="2">
        <v>600000</v>
      </c>
      <c r="E692" s="10">
        <v>4000</v>
      </c>
      <c r="F692" s="10">
        <v>200</v>
      </c>
      <c r="G692" s="19">
        <v>27125</v>
      </c>
      <c r="H692" s="32" t="s">
        <v>1377</v>
      </c>
    </row>
    <row r="693" spans="1:8">
      <c r="A693" s="91" t="s">
        <v>520</v>
      </c>
      <c r="B693" s="2" t="s">
        <v>1273</v>
      </c>
      <c r="C693" s="2" t="s">
        <v>1290</v>
      </c>
      <c r="D693" s="2">
        <v>600000</v>
      </c>
      <c r="E693" s="10">
        <v>4000</v>
      </c>
      <c r="F693" s="10">
        <v>200</v>
      </c>
      <c r="G693" s="19">
        <v>28250</v>
      </c>
      <c r="H693" s="32" t="s">
        <v>1377</v>
      </c>
    </row>
    <row r="694" spans="1:8">
      <c r="A694" s="91" t="s">
        <v>521</v>
      </c>
      <c r="B694" s="2" t="s">
        <v>1273</v>
      </c>
      <c r="C694" s="2" t="s">
        <v>1290</v>
      </c>
      <c r="D694" s="2">
        <v>600000</v>
      </c>
      <c r="E694" s="10">
        <v>4000</v>
      </c>
      <c r="F694" s="10">
        <v>200</v>
      </c>
      <c r="G694" s="19">
        <v>42200</v>
      </c>
      <c r="H694" s="32" t="s">
        <v>1377</v>
      </c>
    </row>
    <row r="695" spans="1:8">
      <c r="A695" s="91" t="s">
        <v>521</v>
      </c>
      <c r="B695" s="2" t="s">
        <v>1273</v>
      </c>
      <c r="C695" s="2" t="s">
        <v>1290</v>
      </c>
      <c r="D695" s="2">
        <v>600000</v>
      </c>
      <c r="E695" s="10">
        <v>4000</v>
      </c>
      <c r="F695" s="10">
        <v>200</v>
      </c>
      <c r="G695" s="19">
        <v>46000</v>
      </c>
      <c r="H695" s="32" t="s">
        <v>1377</v>
      </c>
    </row>
    <row r="696" spans="1:8">
      <c r="A696" s="91" t="s">
        <v>521</v>
      </c>
      <c r="B696" s="2" t="s">
        <v>1273</v>
      </c>
      <c r="C696" s="2" t="s">
        <v>1290</v>
      </c>
      <c r="D696" s="2">
        <v>600000</v>
      </c>
      <c r="E696" s="10">
        <v>4000</v>
      </c>
      <c r="F696" s="10">
        <v>200</v>
      </c>
      <c r="G696" s="19">
        <v>47700</v>
      </c>
      <c r="H696" s="32" t="s">
        <v>1377</v>
      </c>
    </row>
    <row r="697" spans="1:8">
      <c r="A697" s="91" t="s">
        <v>522</v>
      </c>
      <c r="B697" s="2" t="s">
        <v>1273</v>
      </c>
      <c r="C697" s="2" t="s">
        <v>1290</v>
      </c>
      <c r="D697" s="2" t="s">
        <v>1327</v>
      </c>
      <c r="E697" s="10">
        <v>4000</v>
      </c>
      <c r="F697" s="10">
        <v>200</v>
      </c>
      <c r="G697" s="19">
        <v>29500</v>
      </c>
      <c r="H697" s="32" t="s">
        <v>1377</v>
      </c>
    </row>
    <row r="698" spans="1:8">
      <c r="A698" s="91" t="s">
        <v>522</v>
      </c>
      <c r="B698" s="2" t="s">
        <v>1273</v>
      </c>
      <c r="C698" s="2" t="s">
        <v>1290</v>
      </c>
      <c r="D698" s="2" t="s">
        <v>1327</v>
      </c>
      <c r="E698" s="10">
        <v>4000</v>
      </c>
      <c r="F698" s="10">
        <v>200</v>
      </c>
      <c r="G698" s="19">
        <v>31375</v>
      </c>
      <c r="H698" s="32" t="s">
        <v>1377</v>
      </c>
    </row>
    <row r="699" spans="1:8">
      <c r="A699" s="91" t="s">
        <v>522</v>
      </c>
      <c r="B699" s="2" t="s">
        <v>1273</v>
      </c>
      <c r="C699" s="2" t="s">
        <v>1290</v>
      </c>
      <c r="D699" s="2" t="s">
        <v>1327</v>
      </c>
      <c r="E699" s="10">
        <v>4000</v>
      </c>
      <c r="F699" s="10">
        <v>200</v>
      </c>
      <c r="G699" s="19">
        <v>33125</v>
      </c>
      <c r="H699" s="32" t="s">
        <v>1377</v>
      </c>
    </row>
    <row r="700" spans="1:8">
      <c r="A700" s="91" t="s">
        <v>522</v>
      </c>
      <c r="B700" s="2" t="s">
        <v>1273</v>
      </c>
      <c r="C700" s="2" t="s">
        <v>1290</v>
      </c>
      <c r="D700" s="2" t="s">
        <v>1327</v>
      </c>
      <c r="E700" s="10">
        <v>4000</v>
      </c>
      <c r="F700" s="10">
        <v>200</v>
      </c>
      <c r="G700" s="19">
        <v>36000</v>
      </c>
      <c r="H700" s="32" t="s">
        <v>1377</v>
      </c>
    </row>
    <row r="701" spans="1:8">
      <c r="A701" s="91" t="s">
        <v>522</v>
      </c>
      <c r="B701" s="2" t="s">
        <v>1273</v>
      </c>
      <c r="C701" s="2" t="s">
        <v>1290</v>
      </c>
      <c r="D701" s="2" t="s">
        <v>1327</v>
      </c>
      <c r="E701" s="10">
        <v>4000</v>
      </c>
      <c r="F701" s="10">
        <v>200</v>
      </c>
      <c r="G701" s="19">
        <v>38500</v>
      </c>
      <c r="H701" s="32" t="s">
        <v>1377</v>
      </c>
    </row>
    <row r="702" spans="1:8">
      <c r="A702" s="91" t="s">
        <v>522</v>
      </c>
      <c r="B702" s="2" t="s">
        <v>1273</v>
      </c>
      <c r="C702" s="2" t="s">
        <v>1290</v>
      </c>
      <c r="D702" s="2" t="s">
        <v>1327</v>
      </c>
      <c r="E702" s="10">
        <v>4000</v>
      </c>
      <c r="F702" s="10">
        <v>200</v>
      </c>
      <c r="G702" s="19">
        <v>45625</v>
      </c>
      <c r="H702" s="32" t="s">
        <v>1377</v>
      </c>
    </row>
    <row r="703" spans="1:8">
      <c r="A703" s="91" t="s">
        <v>523</v>
      </c>
      <c r="B703" s="2" t="s">
        <v>1273</v>
      </c>
      <c r="C703" s="2" t="s">
        <v>1290</v>
      </c>
      <c r="D703" s="2" t="s">
        <v>1327</v>
      </c>
      <c r="E703" s="10">
        <v>4000</v>
      </c>
      <c r="F703" s="10">
        <v>200</v>
      </c>
      <c r="G703" s="19">
        <v>26750</v>
      </c>
      <c r="H703" s="32" t="s">
        <v>1377</v>
      </c>
    </row>
    <row r="704" spans="1:8">
      <c r="A704" s="91" t="s">
        <v>523</v>
      </c>
      <c r="B704" s="2" t="s">
        <v>1273</v>
      </c>
      <c r="C704" s="2" t="s">
        <v>1290</v>
      </c>
      <c r="D704" s="2" t="s">
        <v>1327</v>
      </c>
      <c r="E704" s="10">
        <v>4000</v>
      </c>
      <c r="F704" s="10">
        <v>200</v>
      </c>
      <c r="G704" s="19">
        <v>27125</v>
      </c>
      <c r="H704" s="32" t="s">
        <v>1377</v>
      </c>
    </row>
    <row r="705" spans="1:8">
      <c r="A705" s="91" t="s">
        <v>523</v>
      </c>
      <c r="B705" s="2" t="s">
        <v>1273</v>
      </c>
      <c r="C705" s="2" t="s">
        <v>1290</v>
      </c>
      <c r="D705" s="2" t="s">
        <v>1327</v>
      </c>
      <c r="E705" s="10">
        <v>4000</v>
      </c>
      <c r="F705" s="10">
        <v>200</v>
      </c>
      <c r="G705" s="19">
        <v>28250</v>
      </c>
      <c r="H705" s="32" t="s">
        <v>1377</v>
      </c>
    </row>
    <row r="706" spans="1:8">
      <c r="A706" s="91" t="s">
        <v>524</v>
      </c>
      <c r="B706" s="2" t="s">
        <v>1273</v>
      </c>
      <c r="C706" s="2" t="s">
        <v>1290</v>
      </c>
      <c r="D706" s="2" t="s">
        <v>1327</v>
      </c>
      <c r="E706" s="10">
        <v>4000</v>
      </c>
      <c r="F706" s="10">
        <v>200</v>
      </c>
      <c r="G706" s="19">
        <v>58900</v>
      </c>
      <c r="H706" s="32" t="s">
        <v>1377</v>
      </c>
    </row>
    <row r="707" spans="1:8">
      <c r="A707" s="91" t="s">
        <v>524</v>
      </c>
      <c r="B707" s="2" t="s">
        <v>1273</v>
      </c>
      <c r="C707" s="2" t="s">
        <v>1290</v>
      </c>
      <c r="D707" s="2" t="s">
        <v>1327</v>
      </c>
      <c r="E707" s="10">
        <v>4000</v>
      </c>
      <c r="F707" s="10">
        <v>200</v>
      </c>
      <c r="G707" s="19">
        <v>65800</v>
      </c>
      <c r="H707" s="32" t="s">
        <v>1377</v>
      </c>
    </row>
    <row r="708" spans="1:8">
      <c r="A708" s="91" t="s">
        <v>524</v>
      </c>
      <c r="B708" s="2" t="s">
        <v>1273</v>
      </c>
      <c r="C708" s="2" t="s">
        <v>1290</v>
      </c>
      <c r="D708" s="2" t="s">
        <v>1327</v>
      </c>
      <c r="E708" s="10">
        <v>4000</v>
      </c>
      <c r="F708" s="10">
        <v>200</v>
      </c>
      <c r="G708" s="19">
        <v>74300</v>
      </c>
      <c r="H708" s="32" t="s">
        <v>1377</v>
      </c>
    </row>
    <row r="709" spans="1:8">
      <c r="A709" s="91" t="s">
        <v>524</v>
      </c>
      <c r="B709" s="2" t="s">
        <v>1273</v>
      </c>
      <c r="C709" s="2" t="s">
        <v>1290</v>
      </c>
      <c r="D709" s="2" t="s">
        <v>1327</v>
      </c>
      <c r="E709" s="10">
        <v>4000</v>
      </c>
      <c r="F709" s="10">
        <v>200</v>
      </c>
      <c r="G709" s="19">
        <v>85200</v>
      </c>
      <c r="H709" s="32" t="s">
        <v>1377</v>
      </c>
    </row>
    <row r="710" spans="1:8">
      <c r="A710" s="91" t="s">
        <v>524</v>
      </c>
      <c r="B710" s="2" t="s">
        <v>1273</v>
      </c>
      <c r="C710" s="2" t="s">
        <v>1290</v>
      </c>
      <c r="D710" s="2" t="s">
        <v>1327</v>
      </c>
      <c r="E710" s="10">
        <v>4000</v>
      </c>
      <c r="F710" s="10">
        <v>200</v>
      </c>
      <c r="G710" s="19">
        <v>103700</v>
      </c>
      <c r="H710" s="32" t="s">
        <v>1377</v>
      </c>
    </row>
    <row r="711" spans="1:8">
      <c r="A711" s="91" t="s">
        <v>525</v>
      </c>
      <c r="B711" s="2" t="s">
        <v>1273</v>
      </c>
      <c r="C711" s="2" t="s">
        <v>1290</v>
      </c>
      <c r="D711" s="2" t="s">
        <v>1339</v>
      </c>
      <c r="E711" s="10">
        <v>10000</v>
      </c>
      <c r="F711" s="10">
        <v>500</v>
      </c>
      <c r="G711" s="19">
        <v>31375</v>
      </c>
      <c r="H711" s="32" t="s">
        <v>1377</v>
      </c>
    </row>
    <row r="712" spans="1:8">
      <c r="A712" s="91" t="s">
        <v>525</v>
      </c>
      <c r="B712" s="2" t="s">
        <v>1273</v>
      </c>
      <c r="C712" s="2" t="s">
        <v>1290</v>
      </c>
      <c r="D712" s="2" t="s">
        <v>1339</v>
      </c>
      <c r="E712" s="10">
        <v>10000</v>
      </c>
      <c r="F712" s="10">
        <v>500</v>
      </c>
      <c r="G712" s="19">
        <v>33125</v>
      </c>
      <c r="H712" s="32" t="s">
        <v>1377</v>
      </c>
    </row>
    <row r="713" spans="1:8">
      <c r="A713" s="91" t="s">
        <v>525</v>
      </c>
      <c r="B713" s="2" t="s">
        <v>1273</v>
      </c>
      <c r="C713" s="2" t="s">
        <v>1290</v>
      </c>
      <c r="D713" s="2" t="s">
        <v>1339</v>
      </c>
      <c r="E713" s="10">
        <v>10000</v>
      </c>
      <c r="F713" s="10">
        <v>500</v>
      </c>
      <c r="G713" s="19">
        <v>36000</v>
      </c>
      <c r="H713" s="32" t="s">
        <v>1377</v>
      </c>
    </row>
    <row r="714" spans="1:8">
      <c r="A714" s="91" t="s">
        <v>525</v>
      </c>
      <c r="B714" s="2" t="s">
        <v>1273</v>
      </c>
      <c r="C714" s="2" t="s">
        <v>1290</v>
      </c>
      <c r="D714" s="2" t="s">
        <v>1339</v>
      </c>
      <c r="E714" s="10">
        <v>10000</v>
      </c>
      <c r="F714" s="10">
        <v>500</v>
      </c>
      <c r="G714" s="19">
        <v>38500</v>
      </c>
      <c r="H714" s="32" t="s">
        <v>1377</v>
      </c>
    </row>
    <row r="715" spans="1:8">
      <c r="A715" s="91" t="s">
        <v>525</v>
      </c>
      <c r="B715" s="2" t="s">
        <v>1273</v>
      </c>
      <c r="C715" s="2" t="s">
        <v>1290</v>
      </c>
      <c r="D715" s="2" t="s">
        <v>1339</v>
      </c>
      <c r="E715" s="10">
        <v>10000</v>
      </c>
      <c r="F715" s="10">
        <v>500</v>
      </c>
      <c r="G715" s="19">
        <v>45625</v>
      </c>
      <c r="H715" s="32" t="s">
        <v>1377</v>
      </c>
    </row>
    <row r="716" spans="1:8">
      <c r="A716" s="91" t="s">
        <v>526</v>
      </c>
      <c r="B716" s="2" t="s">
        <v>1273</v>
      </c>
      <c r="C716" s="2" t="s">
        <v>1290</v>
      </c>
      <c r="D716" s="2" t="s">
        <v>1339</v>
      </c>
      <c r="E716" s="10">
        <v>10000</v>
      </c>
      <c r="F716" s="10">
        <v>500</v>
      </c>
      <c r="G716" s="19">
        <v>58900</v>
      </c>
      <c r="H716" s="32" t="s">
        <v>1377</v>
      </c>
    </row>
    <row r="717" spans="1:8">
      <c r="A717" s="91" t="s">
        <v>526</v>
      </c>
      <c r="B717" s="2" t="s">
        <v>1273</v>
      </c>
      <c r="C717" s="2" t="s">
        <v>1290</v>
      </c>
      <c r="D717" s="2" t="s">
        <v>1339</v>
      </c>
      <c r="E717" s="10">
        <v>10000</v>
      </c>
      <c r="F717" s="10">
        <v>500</v>
      </c>
      <c r="G717" s="19">
        <v>65800</v>
      </c>
      <c r="H717" s="32" t="s">
        <v>1377</v>
      </c>
    </row>
    <row r="718" spans="1:8">
      <c r="A718" s="91" t="s">
        <v>526</v>
      </c>
      <c r="B718" s="2" t="s">
        <v>1273</v>
      </c>
      <c r="C718" s="2" t="s">
        <v>1290</v>
      </c>
      <c r="D718" s="2" t="s">
        <v>1339</v>
      </c>
      <c r="E718" s="10">
        <v>10000</v>
      </c>
      <c r="F718" s="10">
        <v>500</v>
      </c>
      <c r="G718" s="19">
        <v>74300</v>
      </c>
      <c r="H718" s="32" t="s">
        <v>1377</v>
      </c>
    </row>
    <row r="719" spans="1:8">
      <c r="A719" s="91" t="s">
        <v>526</v>
      </c>
      <c r="B719" s="2" t="s">
        <v>1273</v>
      </c>
      <c r="C719" s="2" t="s">
        <v>1290</v>
      </c>
      <c r="D719" s="2" t="s">
        <v>1339</v>
      </c>
      <c r="E719" s="10">
        <v>10000</v>
      </c>
      <c r="F719" s="10">
        <v>500</v>
      </c>
      <c r="G719" s="19">
        <v>85200</v>
      </c>
      <c r="H719" s="32" t="s">
        <v>1377</v>
      </c>
    </row>
    <row r="720" spans="1:8">
      <c r="A720" s="91" t="s">
        <v>526</v>
      </c>
      <c r="B720" s="2" t="s">
        <v>1273</v>
      </c>
      <c r="C720" s="2" t="s">
        <v>1290</v>
      </c>
      <c r="D720" s="2" t="s">
        <v>1339</v>
      </c>
      <c r="E720" s="10">
        <v>10000</v>
      </c>
      <c r="F720" s="10">
        <v>500</v>
      </c>
      <c r="G720" s="19">
        <v>103700</v>
      </c>
      <c r="H720" s="32" t="s">
        <v>1377</v>
      </c>
    </row>
    <row r="721" spans="1:8">
      <c r="A721" s="91" t="s">
        <v>527</v>
      </c>
      <c r="B721" s="2" t="s">
        <v>1273</v>
      </c>
      <c r="C721" s="2" t="s">
        <v>1290</v>
      </c>
      <c r="D721" s="2" t="s">
        <v>1328</v>
      </c>
      <c r="E721" s="10">
        <v>10000</v>
      </c>
      <c r="F721" s="10">
        <v>500</v>
      </c>
      <c r="G721" s="19">
        <v>31375</v>
      </c>
      <c r="H721" s="32" t="s">
        <v>1377</v>
      </c>
    </row>
    <row r="722" spans="1:8">
      <c r="A722" s="91" t="s">
        <v>527</v>
      </c>
      <c r="B722" s="2" t="s">
        <v>1273</v>
      </c>
      <c r="C722" s="2" t="s">
        <v>1290</v>
      </c>
      <c r="D722" s="2" t="s">
        <v>1328</v>
      </c>
      <c r="E722" s="10">
        <v>10000</v>
      </c>
      <c r="F722" s="10">
        <v>500</v>
      </c>
      <c r="G722" s="19">
        <v>33125</v>
      </c>
      <c r="H722" s="32" t="s">
        <v>1377</v>
      </c>
    </row>
    <row r="723" spans="1:8">
      <c r="A723" s="91" t="s">
        <v>527</v>
      </c>
      <c r="B723" s="2" t="s">
        <v>1273</v>
      </c>
      <c r="C723" s="2" t="s">
        <v>1290</v>
      </c>
      <c r="D723" s="2" t="s">
        <v>1328</v>
      </c>
      <c r="E723" s="10">
        <v>10000</v>
      </c>
      <c r="F723" s="10">
        <v>500</v>
      </c>
      <c r="G723" s="19">
        <v>36000</v>
      </c>
      <c r="H723" s="32" t="s">
        <v>1377</v>
      </c>
    </row>
    <row r="724" spans="1:8">
      <c r="A724" s="91" t="s">
        <v>527</v>
      </c>
      <c r="B724" s="2" t="s">
        <v>1273</v>
      </c>
      <c r="C724" s="2" t="s">
        <v>1290</v>
      </c>
      <c r="D724" s="2" t="s">
        <v>1328</v>
      </c>
      <c r="E724" s="10">
        <v>10000</v>
      </c>
      <c r="F724" s="10">
        <v>500</v>
      </c>
      <c r="G724" s="19">
        <v>38500</v>
      </c>
      <c r="H724" s="32" t="s">
        <v>1377</v>
      </c>
    </row>
    <row r="725" spans="1:8">
      <c r="A725" s="91" t="s">
        <v>527</v>
      </c>
      <c r="B725" s="2" t="s">
        <v>1273</v>
      </c>
      <c r="C725" s="2" t="s">
        <v>1290</v>
      </c>
      <c r="D725" s="2" t="s">
        <v>1328</v>
      </c>
      <c r="E725" s="10">
        <v>10000</v>
      </c>
      <c r="F725" s="10">
        <v>500</v>
      </c>
      <c r="G725" s="19">
        <v>45625</v>
      </c>
      <c r="H725" s="32" t="s">
        <v>1377</v>
      </c>
    </row>
    <row r="726" spans="1:8">
      <c r="A726" s="91" t="s">
        <v>528</v>
      </c>
      <c r="B726" s="2" t="s">
        <v>1273</v>
      </c>
      <c r="C726" s="2" t="s">
        <v>1290</v>
      </c>
      <c r="D726" s="2" t="s">
        <v>1328</v>
      </c>
      <c r="E726" s="10">
        <v>10000</v>
      </c>
      <c r="F726" s="10">
        <v>500</v>
      </c>
      <c r="G726" s="19">
        <v>58900</v>
      </c>
      <c r="H726" s="32" t="s">
        <v>1377</v>
      </c>
    </row>
    <row r="727" spans="1:8">
      <c r="A727" s="91" t="s">
        <v>528</v>
      </c>
      <c r="B727" s="2" t="s">
        <v>1273</v>
      </c>
      <c r="C727" s="2" t="s">
        <v>1290</v>
      </c>
      <c r="D727" s="2" t="s">
        <v>1328</v>
      </c>
      <c r="E727" s="10">
        <v>10000</v>
      </c>
      <c r="F727" s="10">
        <v>500</v>
      </c>
      <c r="G727" s="19">
        <v>65800</v>
      </c>
      <c r="H727" s="32" t="s">
        <v>1377</v>
      </c>
    </row>
    <row r="728" spans="1:8">
      <c r="A728" s="91" t="s">
        <v>528</v>
      </c>
      <c r="B728" s="2" t="s">
        <v>1273</v>
      </c>
      <c r="C728" s="2" t="s">
        <v>1290</v>
      </c>
      <c r="D728" s="2" t="s">
        <v>1328</v>
      </c>
      <c r="E728" s="10">
        <v>10000</v>
      </c>
      <c r="F728" s="10">
        <v>500</v>
      </c>
      <c r="G728" s="19">
        <v>74300</v>
      </c>
      <c r="H728" s="32" t="s">
        <v>1377</v>
      </c>
    </row>
    <row r="729" spans="1:8">
      <c r="A729" s="91" t="s">
        <v>528</v>
      </c>
      <c r="B729" s="2" t="s">
        <v>1273</v>
      </c>
      <c r="C729" s="2" t="s">
        <v>1290</v>
      </c>
      <c r="D729" s="2" t="s">
        <v>1328</v>
      </c>
      <c r="E729" s="10">
        <v>10000</v>
      </c>
      <c r="F729" s="10">
        <v>500</v>
      </c>
      <c r="G729" s="19">
        <v>85200</v>
      </c>
      <c r="H729" s="32" t="s">
        <v>1377</v>
      </c>
    </row>
    <row r="730" spans="1:8">
      <c r="A730" s="91" t="s">
        <v>528</v>
      </c>
      <c r="B730" s="2" t="s">
        <v>1273</v>
      </c>
      <c r="C730" s="2" t="s">
        <v>1290</v>
      </c>
      <c r="D730" s="2" t="s">
        <v>1328</v>
      </c>
      <c r="E730" s="10">
        <v>10000</v>
      </c>
      <c r="F730" s="10">
        <v>500</v>
      </c>
      <c r="G730" s="19">
        <v>103700</v>
      </c>
      <c r="H730" s="32" t="s">
        <v>1377</v>
      </c>
    </row>
    <row r="731" spans="1:8">
      <c r="A731" s="91" t="s">
        <v>529</v>
      </c>
      <c r="B731" s="2" t="s">
        <v>1273</v>
      </c>
      <c r="C731" s="2" t="s">
        <v>1290</v>
      </c>
      <c r="D731" s="2" t="s">
        <v>1329</v>
      </c>
      <c r="E731" s="10">
        <v>20000</v>
      </c>
      <c r="F731" s="10">
        <v>1000</v>
      </c>
      <c r="G731" s="19">
        <v>34375</v>
      </c>
      <c r="H731" s="32" t="s">
        <v>1377</v>
      </c>
    </row>
    <row r="732" spans="1:8">
      <c r="A732" s="91" t="s">
        <v>529</v>
      </c>
      <c r="B732" s="2" t="s">
        <v>1273</v>
      </c>
      <c r="C732" s="2" t="s">
        <v>1290</v>
      </c>
      <c r="D732" s="2" t="s">
        <v>1329</v>
      </c>
      <c r="E732" s="10">
        <v>20000</v>
      </c>
      <c r="F732" s="10">
        <v>1000</v>
      </c>
      <c r="G732" s="19">
        <v>37250</v>
      </c>
      <c r="H732" s="32" t="s">
        <v>1377</v>
      </c>
    </row>
    <row r="733" spans="1:8">
      <c r="A733" s="91" t="s">
        <v>529</v>
      </c>
      <c r="B733" s="2" t="s">
        <v>1273</v>
      </c>
      <c r="C733" s="2" t="s">
        <v>1290</v>
      </c>
      <c r="D733" s="2" t="s">
        <v>1329</v>
      </c>
      <c r="E733" s="10">
        <v>20000</v>
      </c>
      <c r="F733" s="10">
        <v>1000</v>
      </c>
      <c r="G733" s="19">
        <v>39750</v>
      </c>
      <c r="H733" s="32" t="s">
        <v>1377</v>
      </c>
    </row>
    <row r="734" spans="1:8">
      <c r="A734" s="91" t="s">
        <v>529</v>
      </c>
      <c r="B734" s="2" t="s">
        <v>1273</v>
      </c>
      <c r="C734" s="2" t="s">
        <v>1290</v>
      </c>
      <c r="D734" s="2" t="s">
        <v>1329</v>
      </c>
      <c r="E734" s="10">
        <v>20000</v>
      </c>
      <c r="F734" s="10">
        <v>1000</v>
      </c>
      <c r="G734" s="19">
        <v>46875</v>
      </c>
      <c r="H734" s="32" t="s">
        <v>1377</v>
      </c>
    </row>
    <row r="735" spans="1:8">
      <c r="A735" s="91" t="s">
        <v>530</v>
      </c>
      <c r="B735" s="2" t="s">
        <v>1273</v>
      </c>
      <c r="C735" s="2" t="s">
        <v>1290</v>
      </c>
      <c r="D735" s="2" t="s">
        <v>1329</v>
      </c>
      <c r="E735" s="10">
        <v>20000</v>
      </c>
      <c r="F735" s="10">
        <v>1000</v>
      </c>
      <c r="G735" s="19">
        <v>65800</v>
      </c>
      <c r="H735" s="32" t="s">
        <v>1377</v>
      </c>
    </row>
    <row r="736" spans="1:8">
      <c r="A736" s="91" t="s">
        <v>530</v>
      </c>
      <c r="B736" s="2" t="s">
        <v>1273</v>
      </c>
      <c r="C736" s="2" t="s">
        <v>1290</v>
      </c>
      <c r="D736" s="2" t="s">
        <v>1329</v>
      </c>
      <c r="E736" s="10">
        <v>20000</v>
      </c>
      <c r="F736" s="10">
        <v>1000</v>
      </c>
      <c r="G736" s="19">
        <v>74300</v>
      </c>
      <c r="H736" s="32" t="s">
        <v>1377</v>
      </c>
    </row>
    <row r="737" spans="1:8">
      <c r="A737" s="91" t="s">
        <v>530</v>
      </c>
      <c r="B737" s="2" t="s">
        <v>1273</v>
      </c>
      <c r="C737" s="2" t="s">
        <v>1290</v>
      </c>
      <c r="D737" s="2" t="s">
        <v>1329</v>
      </c>
      <c r="E737" s="10">
        <v>20000</v>
      </c>
      <c r="F737" s="10">
        <v>1000</v>
      </c>
      <c r="G737" s="19">
        <v>85200</v>
      </c>
      <c r="H737" s="32" t="s">
        <v>1377</v>
      </c>
    </row>
    <row r="738" spans="1:8">
      <c r="A738" s="91" t="s">
        <v>530</v>
      </c>
      <c r="B738" s="2" t="s">
        <v>1273</v>
      </c>
      <c r="C738" s="2" t="s">
        <v>1290</v>
      </c>
      <c r="D738" s="2" t="s">
        <v>1329</v>
      </c>
      <c r="E738" s="10">
        <v>20000</v>
      </c>
      <c r="F738" s="10">
        <v>1000</v>
      </c>
      <c r="G738" s="19">
        <v>103700</v>
      </c>
      <c r="H738" s="32" t="s">
        <v>1377</v>
      </c>
    </row>
    <row r="739" spans="1:8">
      <c r="A739" s="91" t="s">
        <v>531</v>
      </c>
      <c r="B739" s="2" t="s">
        <v>1273</v>
      </c>
      <c r="C739" s="2" t="s">
        <v>1290</v>
      </c>
      <c r="D739" s="2" t="s">
        <v>1330</v>
      </c>
      <c r="E739" s="10">
        <v>20000</v>
      </c>
      <c r="F739" s="10">
        <v>1000</v>
      </c>
      <c r="G739" s="19">
        <v>51500</v>
      </c>
      <c r="H739" s="32" t="s">
        <v>1377</v>
      </c>
    </row>
    <row r="740" spans="1:8">
      <c r="A740" s="91" t="s">
        <v>531</v>
      </c>
      <c r="B740" s="2" t="s">
        <v>1273</v>
      </c>
      <c r="C740" s="2" t="s">
        <v>1290</v>
      </c>
      <c r="D740" s="2" t="s">
        <v>1330</v>
      </c>
      <c r="E740" s="10">
        <v>20000</v>
      </c>
      <c r="F740" s="10">
        <v>1000</v>
      </c>
      <c r="G740" s="19">
        <v>78500</v>
      </c>
      <c r="H740" s="32" t="s">
        <v>1377</v>
      </c>
    </row>
    <row r="741" spans="1:8">
      <c r="A741" s="91" t="s">
        <v>532</v>
      </c>
      <c r="B741" s="2" t="s">
        <v>1273</v>
      </c>
      <c r="C741" s="2" t="s">
        <v>1290</v>
      </c>
      <c r="D741" s="2" t="s">
        <v>1340</v>
      </c>
      <c r="E741" s="10">
        <v>40000</v>
      </c>
      <c r="F741" s="10">
        <v>2000</v>
      </c>
      <c r="G741" s="19">
        <v>51500</v>
      </c>
      <c r="H741" s="32" t="s">
        <v>1377</v>
      </c>
    </row>
    <row r="742" spans="1:8">
      <c r="A742" s="91" t="s">
        <v>532</v>
      </c>
      <c r="B742" s="2" t="s">
        <v>1273</v>
      </c>
      <c r="C742" s="2" t="s">
        <v>1290</v>
      </c>
      <c r="D742" s="2" t="s">
        <v>1340</v>
      </c>
      <c r="E742" s="10">
        <v>40000</v>
      </c>
      <c r="F742" s="10">
        <v>2000</v>
      </c>
      <c r="G742" s="19">
        <v>78500</v>
      </c>
      <c r="H742" s="32" t="s">
        <v>1377</v>
      </c>
    </row>
    <row r="743" spans="1:8">
      <c r="A743" s="91" t="s">
        <v>532</v>
      </c>
      <c r="B743" s="2" t="s">
        <v>1273</v>
      </c>
      <c r="C743" s="2" t="s">
        <v>1290</v>
      </c>
      <c r="D743" s="2" t="s">
        <v>1340</v>
      </c>
      <c r="E743" s="10">
        <v>40000</v>
      </c>
      <c r="F743" s="10">
        <v>2000</v>
      </c>
      <c r="G743" s="19">
        <v>105750</v>
      </c>
      <c r="H743" s="32" t="s">
        <v>1377</v>
      </c>
    </row>
    <row r="744" spans="1:8">
      <c r="A744" s="91" t="s">
        <v>533</v>
      </c>
      <c r="B744" s="2" t="s">
        <v>1273</v>
      </c>
      <c r="C744" s="2" t="s">
        <v>1290</v>
      </c>
      <c r="D744" s="2" t="s">
        <v>1331</v>
      </c>
      <c r="E744" s="10">
        <v>40000</v>
      </c>
      <c r="F744" s="10">
        <v>2000</v>
      </c>
      <c r="G744" s="19">
        <v>64000</v>
      </c>
      <c r="H744" s="32" t="s">
        <v>1377</v>
      </c>
    </row>
    <row r="745" spans="1:8">
      <c r="A745" s="91" t="s">
        <v>533</v>
      </c>
      <c r="B745" s="2" t="s">
        <v>1273</v>
      </c>
      <c r="C745" s="2" t="s">
        <v>1290</v>
      </c>
      <c r="D745" s="2" t="s">
        <v>1331</v>
      </c>
      <c r="E745" s="10">
        <v>40000</v>
      </c>
      <c r="F745" s="10">
        <v>2000</v>
      </c>
      <c r="G745" s="19">
        <v>91000</v>
      </c>
      <c r="H745" s="32" t="s">
        <v>1377</v>
      </c>
    </row>
    <row r="746" spans="1:8">
      <c r="A746" s="91" t="s">
        <v>533</v>
      </c>
      <c r="B746" s="2" t="s">
        <v>1273</v>
      </c>
      <c r="C746" s="2" t="s">
        <v>1290</v>
      </c>
      <c r="D746" s="2" t="s">
        <v>1331</v>
      </c>
      <c r="E746" s="10">
        <v>40000</v>
      </c>
      <c r="F746" s="10">
        <v>2000</v>
      </c>
      <c r="G746" s="19">
        <v>118250</v>
      </c>
      <c r="H746" s="32" t="s">
        <v>1377</v>
      </c>
    </row>
    <row r="747" spans="1:8">
      <c r="A747" s="91" t="s">
        <v>534</v>
      </c>
      <c r="B747" s="2" t="s">
        <v>1274</v>
      </c>
      <c r="C747" s="2" t="s">
        <v>1290</v>
      </c>
      <c r="D747" s="2">
        <v>600000</v>
      </c>
      <c r="E747" s="10">
        <v>4000</v>
      </c>
      <c r="F747" s="10">
        <v>200</v>
      </c>
      <c r="G747" s="19">
        <v>20800</v>
      </c>
      <c r="H747" s="32" t="s">
        <v>1377</v>
      </c>
    </row>
    <row r="748" spans="1:8">
      <c r="A748" s="91" t="s">
        <v>535</v>
      </c>
      <c r="B748" s="2" t="s">
        <v>1274</v>
      </c>
      <c r="C748" s="2" t="s">
        <v>1290</v>
      </c>
      <c r="D748" s="2" t="s">
        <v>1327</v>
      </c>
      <c r="E748" s="10">
        <v>4000</v>
      </c>
      <c r="F748" s="10" t="s">
        <v>1341</v>
      </c>
      <c r="G748" s="19">
        <v>20800</v>
      </c>
      <c r="H748" s="32" t="s">
        <v>1377</v>
      </c>
    </row>
    <row r="749" spans="1:8">
      <c r="A749" s="91" t="s">
        <v>536</v>
      </c>
      <c r="B749" s="2" t="s">
        <v>1274</v>
      </c>
      <c r="C749" s="2" t="s">
        <v>1290</v>
      </c>
      <c r="D749" s="2" t="s">
        <v>1339</v>
      </c>
      <c r="E749" s="10">
        <v>10000</v>
      </c>
      <c r="F749" s="10">
        <v>500</v>
      </c>
      <c r="G749" s="19">
        <v>20800</v>
      </c>
      <c r="H749" s="32" t="s">
        <v>1377</v>
      </c>
    </row>
    <row r="750" spans="1:8">
      <c r="A750" s="91" t="s">
        <v>537</v>
      </c>
      <c r="B750" s="2" t="s">
        <v>1274</v>
      </c>
      <c r="C750" s="2" t="s">
        <v>1290</v>
      </c>
      <c r="D750" s="2" t="s">
        <v>1328</v>
      </c>
      <c r="E750" s="10">
        <v>10000</v>
      </c>
      <c r="F750" s="10" t="s">
        <v>1342</v>
      </c>
      <c r="G750" s="19">
        <v>20800</v>
      </c>
      <c r="H750" s="32" t="s">
        <v>1377</v>
      </c>
    </row>
    <row r="751" spans="1:8">
      <c r="A751" s="91" t="s">
        <v>538</v>
      </c>
      <c r="B751" s="2" t="s">
        <v>1274</v>
      </c>
      <c r="C751" s="2" t="s">
        <v>1290</v>
      </c>
      <c r="D751" s="2" t="s">
        <v>1329</v>
      </c>
      <c r="E751" s="10">
        <v>20000</v>
      </c>
      <c r="F751" s="10">
        <v>1000</v>
      </c>
      <c r="G751" s="19">
        <v>21800</v>
      </c>
      <c r="H751" s="32" t="s">
        <v>1377</v>
      </c>
    </row>
    <row r="752" spans="1:8">
      <c r="A752" s="91" t="s">
        <v>539</v>
      </c>
      <c r="B752" s="2" t="s">
        <v>1274</v>
      </c>
      <c r="C752" s="2" t="s">
        <v>1290</v>
      </c>
      <c r="D752" s="2" t="s">
        <v>1330</v>
      </c>
      <c r="E752" s="10">
        <v>20000</v>
      </c>
      <c r="F752" s="10" t="s">
        <v>1343</v>
      </c>
      <c r="G752" s="19">
        <v>30800</v>
      </c>
      <c r="H752" s="32" t="s">
        <v>1377</v>
      </c>
    </row>
    <row r="753" spans="1:8">
      <c r="A753" s="91" t="s">
        <v>540</v>
      </c>
      <c r="B753" s="2" t="s">
        <v>1275</v>
      </c>
      <c r="C753" s="2" t="s">
        <v>1290</v>
      </c>
      <c r="D753" s="2">
        <v>600000</v>
      </c>
      <c r="E753" s="10">
        <v>4000</v>
      </c>
      <c r="F753" s="10">
        <v>200</v>
      </c>
      <c r="G753" s="19">
        <v>22400</v>
      </c>
      <c r="H753" s="32" t="s">
        <v>1377</v>
      </c>
    </row>
    <row r="754" spans="1:8">
      <c r="A754" s="91" t="s">
        <v>541</v>
      </c>
      <c r="B754" s="2" t="s">
        <v>1275</v>
      </c>
      <c r="C754" s="2" t="s">
        <v>1290</v>
      </c>
      <c r="D754" s="2" t="s">
        <v>1327</v>
      </c>
      <c r="E754" s="10">
        <v>4000</v>
      </c>
      <c r="F754" s="10" t="s">
        <v>1341</v>
      </c>
      <c r="G754" s="19">
        <v>22400</v>
      </c>
      <c r="H754" s="32" t="s">
        <v>1377</v>
      </c>
    </row>
    <row r="755" spans="1:8">
      <c r="A755" s="91" t="s">
        <v>542</v>
      </c>
      <c r="B755" s="2" t="s">
        <v>1275</v>
      </c>
      <c r="C755" s="2" t="s">
        <v>1290</v>
      </c>
      <c r="D755" s="2" t="s">
        <v>1339</v>
      </c>
      <c r="E755" s="10">
        <v>10000</v>
      </c>
      <c r="F755" s="10">
        <v>500</v>
      </c>
      <c r="G755" s="19">
        <v>22400</v>
      </c>
      <c r="H755" s="32" t="s">
        <v>1377</v>
      </c>
    </row>
    <row r="756" spans="1:8">
      <c r="A756" s="91" t="s">
        <v>543</v>
      </c>
      <c r="B756" s="2" t="s">
        <v>1275</v>
      </c>
      <c r="C756" s="2" t="s">
        <v>1290</v>
      </c>
      <c r="D756" s="2" t="s">
        <v>1328</v>
      </c>
      <c r="E756" s="10">
        <v>10000</v>
      </c>
      <c r="F756" s="10" t="s">
        <v>1342</v>
      </c>
      <c r="G756" s="19">
        <v>22850</v>
      </c>
      <c r="H756" s="32" t="s">
        <v>1377</v>
      </c>
    </row>
    <row r="757" spans="1:8">
      <c r="A757" s="91" t="s">
        <v>544</v>
      </c>
      <c r="B757" s="2" t="s">
        <v>1275</v>
      </c>
      <c r="C757" s="2" t="s">
        <v>1290</v>
      </c>
      <c r="D757" s="2" t="s">
        <v>1329</v>
      </c>
      <c r="E757" s="10">
        <v>20000</v>
      </c>
      <c r="F757" s="10">
        <v>1000</v>
      </c>
      <c r="G757" s="19">
        <v>22850</v>
      </c>
      <c r="H757" s="32" t="s">
        <v>1377</v>
      </c>
    </row>
    <row r="758" spans="1:8">
      <c r="A758" s="91" t="s">
        <v>545</v>
      </c>
      <c r="B758" s="2" t="s">
        <v>1275</v>
      </c>
      <c r="C758" s="2" t="s">
        <v>1290</v>
      </c>
      <c r="D758" s="2" t="s">
        <v>1330</v>
      </c>
      <c r="E758" s="10">
        <v>20000</v>
      </c>
      <c r="F758" s="10" t="s">
        <v>1343</v>
      </c>
      <c r="G758" s="19">
        <v>32800</v>
      </c>
      <c r="H758" s="32" t="s">
        <v>1377</v>
      </c>
    </row>
    <row r="759" spans="1:8">
      <c r="A759" s="91" t="s">
        <v>546</v>
      </c>
      <c r="B759" s="2" t="s">
        <v>1276</v>
      </c>
      <c r="C759" s="2" t="s">
        <v>1290</v>
      </c>
      <c r="D759" s="2" t="s">
        <v>1327</v>
      </c>
      <c r="E759" s="10">
        <v>4000</v>
      </c>
      <c r="F759" s="10">
        <v>200</v>
      </c>
      <c r="G759" s="19">
        <v>34400</v>
      </c>
      <c r="H759" s="32" t="s">
        <v>1377</v>
      </c>
    </row>
    <row r="760" spans="1:8">
      <c r="A760" s="91" t="s">
        <v>546</v>
      </c>
      <c r="B760" s="2" t="s">
        <v>1276</v>
      </c>
      <c r="C760" s="2" t="s">
        <v>1290</v>
      </c>
      <c r="D760" s="2" t="s">
        <v>1327</v>
      </c>
      <c r="E760" s="10">
        <v>4000</v>
      </c>
      <c r="F760" s="10">
        <v>200</v>
      </c>
      <c r="G760" s="19">
        <v>39500</v>
      </c>
      <c r="H760" s="32" t="s">
        <v>1377</v>
      </c>
    </row>
    <row r="761" spans="1:8">
      <c r="A761" s="91" t="s">
        <v>547</v>
      </c>
      <c r="B761" s="2" t="s">
        <v>1276</v>
      </c>
      <c r="C761" s="2" t="s">
        <v>1290</v>
      </c>
      <c r="D761" s="2" t="s">
        <v>1327</v>
      </c>
      <c r="E761" s="10">
        <v>10000</v>
      </c>
      <c r="F761" s="10">
        <v>500</v>
      </c>
      <c r="G761" s="19">
        <v>48300</v>
      </c>
      <c r="H761" s="32" t="s">
        <v>1377</v>
      </c>
    </row>
    <row r="762" spans="1:8">
      <c r="A762" s="91" t="s">
        <v>548</v>
      </c>
      <c r="B762" s="2" t="s">
        <v>1276</v>
      </c>
      <c r="C762" s="2" t="s">
        <v>1290</v>
      </c>
      <c r="D762" s="2" t="s">
        <v>1339</v>
      </c>
      <c r="E762" s="10">
        <v>10000</v>
      </c>
      <c r="F762" s="10">
        <v>500</v>
      </c>
      <c r="G762" s="19">
        <v>25850</v>
      </c>
      <c r="H762" s="32" t="s">
        <v>1377</v>
      </c>
    </row>
    <row r="763" spans="1:8">
      <c r="A763" s="91" t="s">
        <v>549</v>
      </c>
      <c r="B763" s="2" t="s">
        <v>1276</v>
      </c>
      <c r="C763" s="2" t="s">
        <v>1290</v>
      </c>
      <c r="D763" s="2" t="s">
        <v>1339</v>
      </c>
      <c r="E763" s="10">
        <v>10000</v>
      </c>
      <c r="F763" s="10">
        <v>500</v>
      </c>
      <c r="G763" s="19">
        <v>25850</v>
      </c>
      <c r="H763" s="32" t="s">
        <v>1377</v>
      </c>
    </row>
    <row r="764" spans="1:8">
      <c r="A764" t="s">
        <v>550</v>
      </c>
      <c r="B764" s="6" t="s">
        <v>1255</v>
      </c>
      <c r="C764" s="2" t="s">
        <v>1291</v>
      </c>
      <c r="D764" s="2">
        <v>300</v>
      </c>
      <c r="E764" s="11" t="s">
        <v>1311</v>
      </c>
      <c r="F764" s="11" t="s">
        <v>1325</v>
      </c>
      <c r="G764" s="19">
        <v>8600</v>
      </c>
      <c r="H764" s="32" t="s">
        <v>1377</v>
      </c>
    </row>
    <row r="765" spans="1:8">
      <c r="A765" t="s">
        <v>551</v>
      </c>
      <c r="B765" s="6" t="s">
        <v>1255</v>
      </c>
      <c r="C765" s="2" t="s">
        <v>1291</v>
      </c>
      <c r="D765" s="2">
        <v>600</v>
      </c>
      <c r="E765" s="11" t="s">
        <v>1310</v>
      </c>
      <c r="F765" s="11" t="s">
        <v>1305</v>
      </c>
      <c r="G765" s="19">
        <v>8600</v>
      </c>
      <c r="H765" s="32" t="s">
        <v>1377</v>
      </c>
    </row>
    <row r="766" spans="1:8">
      <c r="A766" t="s">
        <v>552</v>
      </c>
      <c r="B766" s="6" t="s">
        <v>1255</v>
      </c>
      <c r="C766" s="2" t="s">
        <v>1291</v>
      </c>
      <c r="D766" s="2">
        <v>1500</v>
      </c>
      <c r="E766" s="10">
        <v>1</v>
      </c>
      <c r="F766" s="11" t="s">
        <v>1309</v>
      </c>
      <c r="G766" s="19">
        <v>8600</v>
      </c>
      <c r="H766" s="32" t="s">
        <v>1377</v>
      </c>
    </row>
    <row r="767" spans="1:8">
      <c r="A767" t="s">
        <v>553</v>
      </c>
      <c r="B767" s="6" t="s">
        <v>1255</v>
      </c>
      <c r="C767" s="2" t="s">
        <v>1291</v>
      </c>
      <c r="D767" s="2">
        <v>3000</v>
      </c>
      <c r="E767" s="10" t="s">
        <v>1320</v>
      </c>
      <c r="F767" s="11" t="s">
        <v>1316</v>
      </c>
      <c r="G767" s="19">
        <v>8600</v>
      </c>
      <c r="H767" s="32" t="s">
        <v>1377</v>
      </c>
    </row>
    <row r="768" spans="1:8">
      <c r="A768" t="s">
        <v>554</v>
      </c>
      <c r="B768" s="6" t="s">
        <v>1255</v>
      </c>
      <c r="C768" s="2" t="s">
        <v>1291</v>
      </c>
      <c r="D768" s="2">
        <v>150</v>
      </c>
      <c r="E768" s="11" t="s">
        <v>1311</v>
      </c>
      <c r="F768" s="11" t="s">
        <v>1325</v>
      </c>
      <c r="G768" s="19">
        <v>7700</v>
      </c>
      <c r="H768" s="32" t="s">
        <v>1377</v>
      </c>
    </row>
    <row r="769" spans="1:8">
      <c r="A769" t="s">
        <v>555</v>
      </c>
      <c r="B769" s="6" t="s">
        <v>1255</v>
      </c>
      <c r="C769" s="2" t="s">
        <v>1291</v>
      </c>
      <c r="D769" s="2">
        <v>300</v>
      </c>
      <c r="E769" s="11" t="s">
        <v>1312</v>
      </c>
      <c r="F769" s="11" t="s">
        <v>1305</v>
      </c>
      <c r="G769" s="19">
        <v>7700</v>
      </c>
      <c r="H769" s="32" t="s">
        <v>1377</v>
      </c>
    </row>
    <row r="770" spans="1:8">
      <c r="A770" t="s">
        <v>556</v>
      </c>
      <c r="B770" s="6" t="s">
        <v>1255</v>
      </c>
      <c r="C770" s="2" t="s">
        <v>1291</v>
      </c>
      <c r="D770" s="2">
        <v>600</v>
      </c>
      <c r="E770" s="10">
        <v>1</v>
      </c>
      <c r="F770" s="11" t="s">
        <v>1309</v>
      </c>
      <c r="G770" s="19">
        <v>7700</v>
      </c>
      <c r="H770" s="32" t="s">
        <v>1377</v>
      </c>
    </row>
    <row r="771" spans="1:8">
      <c r="A771" t="s">
        <v>557</v>
      </c>
      <c r="B771" s="6" t="s">
        <v>1255</v>
      </c>
      <c r="C771" s="2" t="s">
        <v>1291</v>
      </c>
      <c r="D771" s="2">
        <v>1500</v>
      </c>
      <c r="E771" s="10" t="s">
        <v>1320</v>
      </c>
      <c r="F771" s="11" t="s">
        <v>1316</v>
      </c>
      <c r="G771" s="19">
        <v>7700</v>
      </c>
      <c r="H771" s="32" t="s">
        <v>1377</v>
      </c>
    </row>
    <row r="772" spans="1:8">
      <c r="A772" t="s">
        <v>558</v>
      </c>
      <c r="B772" s="6" t="s">
        <v>1255</v>
      </c>
      <c r="C772" s="2" t="s">
        <v>1291</v>
      </c>
      <c r="D772" s="2">
        <v>3000</v>
      </c>
      <c r="E772" s="10">
        <v>5</v>
      </c>
      <c r="F772" s="11" t="s">
        <v>1311</v>
      </c>
      <c r="G772" s="19">
        <v>7700</v>
      </c>
      <c r="H772" s="32" t="s">
        <v>1377</v>
      </c>
    </row>
    <row r="773" spans="1:8">
      <c r="A773" t="s">
        <v>559</v>
      </c>
      <c r="B773" s="6" t="s">
        <v>1277</v>
      </c>
      <c r="C773" s="2" t="s">
        <v>1291</v>
      </c>
      <c r="D773" s="2">
        <v>200000</v>
      </c>
      <c r="E773" s="10">
        <v>1000</v>
      </c>
      <c r="F773" s="10">
        <v>50</v>
      </c>
      <c r="G773" s="19">
        <v>7900</v>
      </c>
      <c r="H773" s="32" t="s">
        <v>1377</v>
      </c>
    </row>
    <row r="774" spans="1:8">
      <c r="A774" t="s">
        <v>560</v>
      </c>
      <c r="B774" s="6" t="s">
        <v>1277</v>
      </c>
      <c r="C774" s="2" t="s">
        <v>1291</v>
      </c>
      <c r="D774" s="2">
        <v>200000</v>
      </c>
      <c r="E774" s="10">
        <v>1000</v>
      </c>
      <c r="F774" s="10">
        <v>50</v>
      </c>
      <c r="G774" s="19">
        <v>8900</v>
      </c>
      <c r="H774" s="32" t="s">
        <v>1377</v>
      </c>
    </row>
    <row r="775" spans="1:8">
      <c r="A775" t="s">
        <v>561</v>
      </c>
      <c r="B775" s="6" t="s">
        <v>1277</v>
      </c>
      <c r="C775" s="2" t="s">
        <v>1291</v>
      </c>
      <c r="D775" s="2">
        <v>200000</v>
      </c>
      <c r="E775" s="10">
        <v>1000</v>
      </c>
      <c r="F775" s="10">
        <v>50</v>
      </c>
      <c r="G775" s="19">
        <v>8500</v>
      </c>
      <c r="H775" s="32" t="s">
        <v>1377</v>
      </c>
    </row>
    <row r="776" spans="1:8">
      <c r="A776" t="s">
        <v>562</v>
      </c>
      <c r="B776" s="6" t="s">
        <v>1277</v>
      </c>
      <c r="C776" s="2" t="s">
        <v>1291</v>
      </c>
      <c r="D776" s="2">
        <v>15000</v>
      </c>
      <c r="E776" s="10">
        <v>20</v>
      </c>
      <c r="F776" s="10" t="s">
        <v>1344</v>
      </c>
      <c r="G776" s="19">
        <v>4600</v>
      </c>
      <c r="H776" s="32" t="s">
        <v>1377</v>
      </c>
    </row>
    <row r="777" spans="1:8">
      <c r="A777" t="s">
        <v>563</v>
      </c>
      <c r="B777" s="6" t="s">
        <v>1269</v>
      </c>
      <c r="C777" s="2" t="s">
        <v>1291</v>
      </c>
      <c r="D777" s="2">
        <v>600000</v>
      </c>
      <c r="E777" s="10">
        <v>4000</v>
      </c>
      <c r="F777" s="10">
        <v>200</v>
      </c>
      <c r="G777" s="19">
        <v>27300</v>
      </c>
      <c r="H777" s="32" t="s">
        <v>1377</v>
      </c>
    </row>
    <row r="778" spans="1:8">
      <c r="A778" t="s">
        <v>564</v>
      </c>
      <c r="B778" s="6" t="s">
        <v>1269</v>
      </c>
      <c r="C778" s="2" t="s">
        <v>1291</v>
      </c>
      <c r="D778" s="2" t="s">
        <v>1327</v>
      </c>
      <c r="E778" s="10">
        <v>10000</v>
      </c>
      <c r="F778" s="10">
        <v>500</v>
      </c>
      <c r="G778" s="19">
        <v>27300</v>
      </c>
      <c r="H778" s="32" t="s">
        <v>1377</v>
      </c>
    </row>
    <row r="779" spans="1:8">
      <c r="A779" t="s">
        <v>565</v>
      </c>
      <c r="B779" s="6" t="s">
        <v>1269</v>
      </c>
      <c r="C779" s="2" t="s">
        <v>1291</v>
      </c>
      <c r="D779" s="2" t="s">
        <v>1328</v>
      </c>
      <c r="E779" s="10">
        <v>20000</v>
      </c>
      <c r="F779" s="10">
        <v>1000</v>
      </c>
      <c r="G779" s="19">
        <v>28400</v>
      </c>
      <c r="H779" s="32" t="s">
        <v>1377</v>
      </c>
    </row>
    <row r="780" spans="1:8">
      <c r="A780" t="s">
        <v>566</v>
      </c>
      <c r="B780" s="6" t="s">
        <v>1269</v>
      </c>
      <c r="C780" s="2" t="s">
        <v>1291</v>
      </c>
      <c r="D780" s="2" t="s">
        <v>1329</v>
      </c>
      <c r="E780" s="10">
        <v>20000</v>
      </c>
      <c r="F780" s="10">
        <v>1000</v>
      </c>
      <c r="G780" s="19">
        <v>30200</v>
      </c>
      <c r="H780" s="32" t="s">
        <v>1377</v>
      </c>
    </row>
    <row r="781" spans="1:8">
      <c r="A781" t="s">
        <v>567</v>
      </c>
      <c r="B781" s="6" t="s">
        <v>1269</v>
      </c>
      <c r="C781" s="2" t="s">
        <v>1291</v>
      </c>
      <c r="D781" s="2" t="s">
        <v>1330</v>
      </c>
      <c r="E781" s="10">
        <v>40000</v>
      </c>
      <c r="F781" s="10">
        <v>2000</v>
      </c>
      <c r="G781" s="19">
        <v>37400</v>
      </c>
      <c r="H781" s="32" t="s">
        <v>1377</v>
      </c>
    </row>
    <row r="782" spans="1:8">
      <c r="A782" t="s">
        <v>568</v>
      </c>
      <c r="B782" s="6" t="s">
        <v>1269</v>
      </c>
      <c r="C782" s="2" t="s">
        <v>1291</v>
      </c>
      <c r="D782" s="2" t="s">
        <v>1345</v>
      </c>
      <c r="E782" s="10">
        <v>40000</v>
      </c>
      <c r="F782" s="10">
        <v>2000</v>
      </c>
      <c r="G782" s="19">
        <v>49700</v>
      </c>
      <c r="H782" s="32" t="s">
        <v>1377</v>
      </c>
    </row>
    <row r="783" spans="1:8">
      <c r="A783" t="s">
        <v>569</v>
      </c>
      <c r="B783" s="6" t="s">
        <v>1269</v>
      </c>
      <c r="C783" s="2" t="s">
        <v>1291</v>
      </c>
      <c r="D783" s="2" t="s">
        <v>1331</v>
      </c>
      <c r="E783" s="10">
        <v>100000</v>
      </c>
      <c r="F783" s="10">
        <v>5000</v>
      </c>
      <c r="G783" s="19">
        <v>52000</v>
      </c>
      <c r="H783" s="32" t="s">
        <v>1377</v>
      </c>
    </row>
    <row r="784" spans="1:8">
      <c r="A784" s="91" t="s">
        <v>570</v>
      </c>
      <c r="B784" s="6" t="s">
        <v>1269</v>
      </c>
      <c r="C784" s="2" t="s">
        <v>1291</v>
      </c>
      <c r="D784" s="2" t="s">
        <v>1330</v>
      </c>
      <c r="E784" s="10">
        <v>40000</v>
      </c>
      <c r="F784" s="10" t="s">
        <v>1346</v>
      </c>
      <c r="G784" s="19">
        <v>49900</v>
      </c>
      <c r="H784" s="32" t="s">
        <v>1377</v>
      </c>
    </row>
    <row r="785" spans="1:8">
      <c r="A785" s="91" t="s">
        <v>571</v>
      </c>
      <c r="B785" s="6" t="s">
        <v>1269</v>
      </c>
      <c r="C785" s="2" t="s">
        <v>1291</v>
      </c>
      <c r="D785" s="2" t="s">
        <v>1331</v>
      </c>
      <c r="E785" s="10">
        <v>100000</v>
      </c>
      <c r="F785" s="10" t="s">
        <v>1347</v>
      </c>
      <c r="G785" s="19">
        <v>63900</v>
      </c>
      <c r="H785" s="32" t="s">
        <v>1377</v>
      </c>
    </row>
    <row r="786" spans="1:8">
      <c r="A786" s="91" t="s">
        <v>572</v>
      </c>
      <c r="B786" s="6" t="s">
        <v>1269</v>
      </c>
      <c r="C786" s="2" t="s">
        <v>1291</v>
      </c>
      <c r="D786" s="2" t="s">
        <v>1338</v>
      </c>
      <c r="E786" s="10">
        <v>100000</v>
      </c>
      <c r="F786" s="10" t="s">
        <v>1347</v>
      </c>
      <c r="G786" s="19">
        <v>76900</v>
      </c>
      <c r="H786" s="32" t="s">
        <v>1377</v>
      </c>
    </row>
    <row r="787" spans="1:8">
      <c r="A787" t="s">
        <v>573</v>
      </c>
      <c r="B787" s="6" t="s">
        <v>1268</v>
      </c>
      <c r="C787" s="2" t="s">
        <v>1291</v>
      </c>
      <c r="D787" s="2">
        <v>60000</v>
      </c>
      <c r="E787" s="10">
        <v>200</v>
      </c>
      <c r="F787" s="10" t="s">
        <v>1348</v>
      </c>
      <c r="G787" s="19">
        <v>11800</v>
      </c>
      <c r="H787" s="32" t="s">
        <v>1377</v>
      </c>
    </row>
    <row r="788" spans="1:8">
      <c r="A788" t="s">
        <v>574</v>
      </c>
      <c r="B788" s="6" t="s">
        <v>1268</v>
      </c>
      <c r="C788" s="2" t="s">
        <v>1291</v>
      </c>
      <c r="D788" s="2">
        <v>60000</v>
      </c>
      <c r="E788" s="10">
        <v>200</v>
      </c>
      <c r="F788" s="10" t="s">
        <v>1348</v>
      </c>
      <c r="G788" s="19">
        <v>12200</v>
      </c>
      <c r="H788" s="32" t="s">
        <v>1377</v>
      </c>
    </row>
    <row r="789" spans="1:8">
      <c r="A789" t="s">
        <v>575</v>
      </c>
      <c r="B789" s="6" t="s">
        <v>1268</v>
      </c>
      <c r="C789" s="2" t="s">
        <v>1291</v>
      </c>
      <c r="D789" s="2">
        <v>150000</v>
      </c>
      <c r="E789" s="10">
        <v>400</v>
      </c>
      <c r="F789" s="10" t="s">
        <v>1349</v>
      </c>
      <c r="G789" s="19">
        <v>11800</v>
      </c>
      <c r="H789" s="32" t="s">
        <v>1377</v>
      </c>
    </row>
    <row r="790" spans="1:8">
      <c r="A790" t="s">
        <v>576</v>
      </c>
      <c r="B790" s="6" t="s">
        <v>1268</v>
      </c>
      <c r="C790" s="2" t="s">
        <v>1291</v>
      </c>
      <c r="D790" s="2">
        <v>150000</v>
      </c>
      <c r="E790" s="10">
        <v>400</v>
      </c>
      <c r="F790" s="10" t="s">
        <v>1349</v>
      </c>
      <c r="G790" s="19">
        <v>12200</v>
      </c>
      <c r="H790" s="32" t="s">
        <v>1377</v>
      </c>
    </row>
    <row r="791" spans="1:8">
      <c r="A791" t="s">
        <v>577</v>
      </c>
      <c r="B791" s="6" t="s">
        <v>1268</v>
      </c>
      <c r="C791" s="2" t="s">
        <v>1291</v>
      </c>
      <c r="D791" s="2">
        <v>300000</v>
      </c>
      <c r="E791" s="10">
        <v>1000</v>
      </c>
      <c r="F791" s="10" t="s">
        <v>1350</v>
      </c>
      <c r="G791" s="19">
        <v>11800</v>
      </c>
      <c r="H791" s="32" t="s">
        <v>1377</v>
      </c>
    </row>
    <row r="792" spans="1:8">
      <c r="A792" t="s">
        <v>578</v>
      </c>
      <c r="B792" s="6" t="s">
        <v>1268</v>
      </c>
      <c r="C792" s="2" t="s">
        <v>1291</v>
      </c>
      <c r="D792" s="2">
        <v>300000</v>
      </c>
      <c r="E792" s="10">
        <v>1000</v>
      </c>
      <c r="F792" s="10" t="s">
        <v>1350</v>
      </c>
      <c r="G792" s="19">
        <v>12200</v>
      </c>
      <c r="H792" s="32" t="s">
        <v>1377</v>
      </c>
    </row>
    <row r="793" spans="1:8">
      <c r="A793" t="s">
        <v>579</v>
      </c>
      <c r="B793" s="6" t="s">
        <v>1268</v>
      </c>
      <c r="C793" s="2" t="s">
        <v>1291</v>
      </c>
      <c r="D793" s="2">
        <v>600000</v>
      </c>
      <c r="E793" s="10">
        <v>2000</v>
      </c>
      <c r="F793" s="10" t="s">
        <v>1351</v>
      </c>
      <c r="G793" s="19">
        <v>11800</v>
      </c>
      <c r="H793" s="32" t="s">
        <v>1377</v>
      </c>
    </row>
    <row r="794" spans="1:8">
      <c r="A794" t="s">
        <v>580</v>
      </c>
      <c r="B794" s="6" t="s">
        <v>1268</v>
      </c>
      <c r="C794" s="2" t="s">
        <v>1291</v>
      </c>
      <c r="D794" s="2">
        <v>600000</v>
      </c>
      <c r="E794" s="10">
        <v>2000</v>
      </c>
      <c r="F794" s="10" t="s">
        <v>1351</v>
      </c>
      <c r="G794" s="19">
        <v>12200</v>
      </c>
      <c r="H794" s="32" t="s">
        <v>1377</v>
      </c>
    </row>
    <row r="795" spans="1:8">
      <c r="A795" t="s">
        <v>581</v>
      </c>
      <c r="B795" s="6" t="s">
        <v>1268</v>
      </c>
      <c r="C795" s="2" t="s">
        <v>1291</v>
      </c>
      <c r="D795" s="2">
        <v>15000</v>
      </c>
      <c r="E795" s="10">
        <v>40</v>
      </c>
      <c r="F795" s="10" t="s">
        <v>1352</v>
      </c>
      <c r="G795" s="19">
        <v>7500</v>
      </c>
      <c r="H795" s="32" t="s">
        <v>1377</v>
      </c>
    </row>
    <row r="796" spans="1:8">
      <c r="A796" t="s">
        <v>582</v>
      </c>
      <c r="B796" s="6" t="s">
        <v>1268</v>
      </c>
      <c r="C796" s="2" t="s">
        <v>1291</v>
      </c>
      <c r="D796" s="2">
        <v>15000</v>
      </c>
      <c r="E796" s="10">
        <v>40</v>
      </c>
      <c r="F796" s="10" t="s">
        <v>1352</v>
      </c>
      <c r="G796" s="19">
        <v>8300</v>
      </c>
      <c r="H796" s="32" t="s">
        <v>1377</v>
      </c>
    </row>
    <row r="797" spans="1:8">
      <c r="A797" t="s">
        <v>583</v>
      </c>
      <c r="B797" s="7" t="s">
        <v>1268</v>
      </c>
      <c r="C797" s="9" t="s">
        <v>1291</v>
      </c>
      <c r="D797" s="9">
        <v>15000</v>
      </c>
      <c r="E797" s="16">
        <v>40</v>
      </c>
      <c r="F797" s="10" t="s">
        <v>1352</v>
      </c>
      <c r="G797" s="76">
        <v>7900</v>
      </c>
      <c r="H797" s="32" t="s">
        <v>1377</v>
      </c>
    </row>
    <row r="798" spans="1:8">
      <c r="A798" t="s">
        <v>584</v>
      </c>
      <c r="B798" s="6" t="s">
        <v>1268</v>
      </c>
      <c r="C798" s="2" t="s">
        <v>1291</v>
      </c>
      <c r="D798" s="2">
        <v>32000</v>
      </c>
      <c r="E798" s="10">
        <v>100</v>
      </c>
      <c r="F798" s="10" t="s">
        <v>1353</v>
      </c>
      <c r="G798" s="19">
        <v>7500</v>
      </c>
      <c r="H798" s="32" t="s">
        <v>1377</v>
      </c>
    </row>
    <row r="799" spans="1:8">
      <c r="A799" t="s">
        <v>585</v>
      </c>
      <c r="B799" s="6" t="s">
        <v>1268</v>
      </c>
      <c r="C799" s="2" t="s">
        <v>1291</v>
      </c>
      <c r="D799" s="2">
        <v>32000</v>
      </c>
      <c r="E799" s="10">
        <v>100</v>
      </c>
      <c r="F799" s="10" t="s">
        <v>1353</v>
      </c>
      <c r="G799" s="19">
        <v>8300</v>
      </c>
      <c r="H799" s="32" t="s">
        <v>1377</v>
      </c>
    </row>
    <row r="800" spans="1:8">
      <c r="A800" t="s">
        <v>586</v>
      </c>
      <c r="B800" s="6" t="s">
        <v>1268</v>
      </c>
      <c r="C800" s="2" t="s">
        <v>1291</v>
      </c>
      <c r="D800" s="2">
        <v>32000</v>
      </c>
      <c r="E800" s="10">
        <v>100</v>
      </c>
      <c r="F800" s="10" t="s">
        <v>1353</v>
      </c>
      <c r="G800" s="19">
        <v>7900</v>
      </c>
      <c r="H800" s="32" t="s">
        <v>1377</v>
      </c>
    </row>
    <row r="801" spans="1:8">
      <c r="A801" t="s">
        <v>587</v>
      </c>
      <c r="B801" s="6" t="s">
        <v>1268</v>
      </c>
      <c r="C801" s="2" t="s">
        <v>1291</v>
      </c>
      <c r="D801" s="2">
        <v>60000</v>
      </c>
      <c r="E801" s="10">
        <v>200</v>
      </c>
      <c r="F801" s="10" t="s">
        <v>1348</v>
      </c>
      <c r="G801" s="19">
        <v>7500</v>
      </c>
      <c r="H801" s="32" t="s">
        <v>1377</v>
      </c>
    </row>
    <row r="802" spans="1:8">
      <c r="A802" t="s">
        <v>588</v>
      </c>
      <c r="B802" s="6" t="s">
        <v>1268</v>
      </c>
      <c r="C802" s="2" t="s">
        <v>1291</v>
      </c>
      <c r="D802" s="2">
        <v>60000</v>
      </c>
      <c r="E802" s="10">
        <v>200</v>
      </c>
      <c r="F802" s="10" t="s">
        <v>1348</v>
      </c>
      <c r="G802" s="19">
        <v>8300</v>
      </c>
      <c r="H802" s="32" t="s">
        <v>1377</v>
      </c>
    </row>
    <row r="803" spans="1:8">
      <c r="A803" t="s">
        <v>589</v>
      </c>
      <c r="B803" s="6" t="s">
        <v>1268</v>
      </c>
      <c r="C803" s="2" t="s">
        <v>1291</v>
      </c>
      <c r="D803" s="2">
        <v>60000</v>
      </c>
      <c r="E803" s="10">
        <v>200</v>
      </c>
      <c r="F803" s="10" t="s">
        <v>1348</v>
      </c>
      <c r="G803" s="19">
        <v>7900</v>
      </c>
      <c r="H803" s="32" t="s">
        <v>1377</v>
      </c>
    </row>
    <row r="804" spans="1:8">
      <c r="A804" t="s">
        <v>590</v>
      </c>
      <c r="B804" s="6" t="s">
        <v>1268</v>
      </c>
      <c r="C804" s="2" t="s">
        <v>1291</v>
      </c>
      <c r="D804" s="2">
        <v>200000</v>
      </c>
      <c r="E804" s="10">
        <v>400</v>
      </c>
      <c r="F804" s="10" t="s">
        <v>1349</v>
      </c>
      <c r="G804" s="19">
        <v>7500</v>
      </c>
      <c r="H804" s="32" t="s">
        <v>1377</v>
      </c>
    </row>
    <row r="805" spans="1:8">
      <c r="A805" t="s">
        <v>591</v>
      </c>
      <c r="B805" s="6" t="s">
        <v>1268</v>
      </c>
      <c r="C805" s="2" t="s">
        <v>1291</v>
      </c>
      <c r="D805" s="2">
        <v>200000</v>
      </c>
      <c r="E805" s="10">
        <v>400</v>
      </c>
      <c r="F805" s="10" t="s">
        <v>1349</v>
      </c>
      <c r="G805" s="19">
        <v>8300</v>
      </c>
      <c r="H805" s="32" t="s">
        <v>1377</v>
      </c>
    </row>
    <row r="806" spans="1:8">
      <c r="A806" t="s">
        <v>593</v>
      </c>
      <c r="B806" s="6" t="s">
        <v>1268</v>
      </c>
      <c r="C806" s="2" t="s">
        <v>1291</v>
      </c>
      <c r="D806" s="2">
        <v>200000</v>
      </c>
      <c r="E806" s="10">
        <v>400</v>
      </c>
      <c r="F806" s="10" t="s">
        <v>1349</v>
      </c>
      <c r="G806" s="19">
        <v>7900</v>
      </c>
      <c r="H806" s="32" t="s">
        <v>1377</v>
      </c>
    </row>
    <row r="807" spans="1:8">
      <c r="A807" t="s">
        <v>594</v>
      </c>
      <c r="B807" s="6" t="s">
        <v>1259</v>
      </c>
      <c r="C807" s="2" t="s">
        <v>1291</v>
      </c>
      <c r="D807" s="2">
        <v>3000</v>
      </c>
      <c r="E807" s="10">
        <v>10</v>
      </c>
      <c r="F807" s="10" t="s">
        <v>1354</v>
      </c>
      <c r="G807" s="19">
        <v>6150</v>
      </c>
      <c r="H807" s="32" t="s">
        <v>1377</v>
      </c>
    </row>
    <row r="808" spans="1:8">
      <c r="A808" t="s">
        <v>595</v>
      </c>
      <c r="B808" s="6" t="s">
        <v>1259</v>
      </c>
      <c r="C808" s="2" t="s">
        <v>1291</v>
      </c>
      <c r="D808" s="2">
        <v>6000</v>
      </c>
      <c r="E808" s="10">
        <v>20</v>
      </c>
      <c r="F808" s="10" t="s">
        <v>1355</v>
      </c>
      <c r="G808" s="19">
        <v>6150</v>
      </c>
      <c r="H808" s="32" t="s">
        <v>1377</v>
      </c>
    </row>
    <row r="809" spans="1:8">
      <c r="A809" t="s">
        <v>596</v>
      </c>
      <c r="B809" s="6" t="s">
        <v>1259</v>
      </c>
      <c r="C809" s="2" t="s">
        <v>1291</v>
      </c>
      <c r="D809" s="2">
        <v>15000</v>
      </c>
      <c r="E809" s="10">
        <v>40</v>
      </c>
      <c r="F809" s="10" t="s">
        <v>1352</v>
      </c>
      <c r="G809" s="19">
        <v>6150</v>
      </c>
      <c r="H809" s="32" t="s">
        <v>1377</v>
      </c>
    </row>
    <row r="810" spans="1:8">
      <c r="A810" t="s">
        <v>597</v>
      </c>
      <c r="B810" s="6" t="s">
        <v>1259</v>
      </c>
      <c r="C810" s="2" t="s">
        <v>1291</v>
      </c>
      <c r="D810" s="2">
        <v>32000</v>
      </c>
      <c r="E810" s="10">
        <v>100</v>
      </c>
      <c r="F810" s="10" t="s">
        <v>1353</v>
      </c>
      <c r="G810" s="19">
        <v>6150</v>
      </c>
      <c r="H810" s="32" t="s">
        <v>1377</v>
      </c>
    </row>
    <row r="811" spans="1:8">
      <c r="A811" t="s">
        <v>598</v>
      </c>
      <c r="B811" s="6" t="s">
        <v>1278</v>
      </c>
      <c r="C811" s="2" t="s">
        <v>1291</v>
      </c>
      <c r="D811" s="2">
        <v>3000</v>
      </c>
      <c r="E811" s="10">
        <v>10</v>
      </c>
      <c r="F811" s="10" t="s">
        <v>1354</v>
      </c>
      <c r="G811" s="19">
        <v>5400</v>
      </c>
      <c r="H811" s="32" t="s">
        <v>1377</v>
      </c>
    </row>
    <row r="812" spans="1:8">
      <c r="A812" t="s">
        <v>599</v>
      </c>
      <c r="B812" s="6" t="s">
        <v>1278</v>
      </c>
      <c r="C812" s="2" t="s">
        <v>1291</v>
      </c>
      <c r="D812" s="2">
        <v>6000</v>
      </c>
      <c r="E812" s="10">
        <v>20</v>
      </c>
      <c r="F812" s="10" t="s">
        <v>1355</v>
      </c>
      <c r="G812" s="19">
        <v>5400</v>
      </c>
      <c r="H812" s="32" t="s">
        <v>1377</v>
      </c>
    </row>
    <row r="813" spans="1:8">
      <c r="A813" t="s">
        <v>600</v>
      </c>
      <c r="B813" s="6" t="s">
        <v>1278</v>
      </c>
      <c r="C813" s="2" t="s">
        <v>1291</v>
      </c>
      <c r="D813" s="2">
        <v>15000</v>
      </c>
      <c r="E813" s="10">
        <v>40</v>
      </c>
      <c r="F813" s="10" t="s">
        <v>1352</v>
      </c>
      <c r="G813" s="19">
        <v>5400</v>
      </c>
      <c r="H813" s="32" t="s">
        <v>1377</v>
      </c>
    </row>
    <row r="814" spans="1:8">
      <c r="A814" t="s">
        <v>601</v>
      </c>
      <c r="B814" s="6" t="s">
        <v>1278</v>
      </c>
      <c r="C814" s="2" t="s">
        <v>1291</v>
      </c>
      <c r="D814" s="2">
        <v>32000</v>
      </c>
      <c r="E814" s="10">
        <v>100</v>
      </c>
      <c r="F814" s="10" t="s">
        <v>1353</v>
      </c>
      <c r="G814" s="19">
        <v>5400</v>
      </c>
      <c r="H814" s="32" t="s">
        <v>1377</v>
      </c>
    </row>
    <row r="815" spans="1:8">
      <c r="A815" t="s">
        <v>602</v>
      </c>
      <c r="B815" s="6" t="s">
        <v>1278</v>
      </c>
      <c r="C815" s="2" t="s">
        <v>1291</v>
      </c>
      <c r="D815" s="2">
        <v>3000</v>
      </c>
      <c r="E815" s="10">
        <v>10</v>
      </c>
      <c r="F815" s="10" t="s">
        <v>1354</v>
      </c>
      <c r="G815" s="19">
        <v>4900</v>
      </c>
      <c r="H815" s="32" t="s">
        <v>1377</v>
      </c>
    </row>
    <row r="816" spans="1:8">
      <c r="A816" t="s">
        <v>603</v>
      </c>
      <c r="B816" s="6" t="s">
        <v>1278</v>
      </c>
      <c r="C816" s="2" t="s">
        <v>1291</v>
      </c>
      <c r="D816" s="2">
        <v>3000</v>
      </c>
      <c r="E816" s="10">
        <v>10</v>
      </c>
      <c r="F816" s="10" t="s">
        <v>1354</v>
      </c>
      <c r="G816" s="19">
        <v>4800</v>
      </c>
      <c r="H816" s="32" t="s">
        <v>1377</v>
      </c>
    </row>
    <row r="817" spans="1:8">
      <c r="A817" t="s">
        <v>604</v>
      </c>
      <c r="B817" s="6" t="s">
        <v>1278</v>
      </c>
      <c r="C817" s="2" t="s">
        <v>1291</v>
      </c>
      <c r="D817" s="2">
        <v>6000</v>
      </c>
      <c r="E817" s="10">
        <v>20</v>
      </c>
      <c r="F817" s="10" t="s">
        <v>1355</v>
      </c>
      <c r="G817" s="19">
        <v>4900</v>
      </c>
      <c r="H817" s="32" t="s">
        <v>1377</v>
      </c>
    </row>
    <row r="818" spans="1:8">
      <c r="A818" t="s">
        <v>605</v>
      </c>
      <c r="B818" s="6" t="s">
        <v>1278</v>
      </c>
      <c r="C818" s="2" t="s">
        <v>1291</v>
      </c>
      <c r="D818" s="2">
        <v>6000</v>
      </c>
      <c r="E818" s="10">
        <v>20</v>
      </c>
      <c r="F818" s="10" t="s">
        <v>1355</v>
      </c>
      <c r="G818" s="19">
        <v>4800</v>
      </c>
      <c r="H818" s="32" t="s">
        <v>1377</v>
      </c>
    </row>
    <row r="819" spans="1:8">
      <c r="A819" t="s">
        <v>606</v>
      </c>
      <c r="B819" s="6" t="s">
        <v>1278</v>
      </c>
      <c r="C819" s="2" t="s">
        <v>1291</v>
      </c>
      <c r="D819" s="2">
        <v>15000</v>
      </c>
      <c r="E819" s="10">
        <v>40</v>
      </c>
      <c r="F819" s="10" t="s">
        <v>1352</v>
      </c>
      <c r="G819" s="19">
        <v>4900</v>
      </c>
      <c r="H819" s="32" t="s">
        <v>1377</v>
      </c>
    </row>
    <row r="820" spans="1:8">
      <c r="A820" t="s">
        <v>607</v>
      </c>
      <c r="B820" s="6" t="s">
        <v>1278</v>
      </c>
      <c r="C820" s="2" t="s">
        <v>1291</v>
      </c>
      <c r="D820" s="2">
        <v>15000</v>
      </c>
      <c r="E820" s="10">
        <v>40</v>
      </c>
      <c r="F820" s="10" t="s">
        <v>1352</v>
      </c>
      <c r="G820" s="19">
        <v>4800</v>
      </c>
      <c r="H820" s="32" t="s">
        <v>1377</v>
      </c>
    </row>
    <row r="821" spans="1:8">
      <c r="A821" t="s">
        <v>608</v>
      </c>
      <c r="B821" s="6" t="s">
        <v>1278</v>
      </c>
      <c r="C821" s="2" t="s">
        <v>1291</v>
      </c>
      <c r="D821" s="2">
        <v>32000</v>
      </c>
      <c r="E821" s="10">
        <v>100</v>
      </c>
      <c r="F821" s="10" t="s">
        <v>1353</v>
      </c>
      <c r="G821" s="19">
        <v>4900</v>
      </c>
      <c r="H821" s="32" t="s">
        <v>1377</v>
      </c>
    </row>
    <row r="822" spans="1:8">
      <c r="A822" t="s">
        <v>609</v>
      </c>
      <c r="B822" s="6" t="s">
        <v>1278</v>
      </c>
      <c r="C822" s="2" t="s">
        <v>1291</v>
      </c>
      <c r="D822" s="17">
        <v>32000</v>
      </c>
      <c r="E822" s="18">
        <v>100</v>
      </c>
      <c r="F822" s="10" t="s">
        <v>1353</v>
      </c>
      <c r="G822" s="19">
        <v>4800</v>
      </c>
      <c r="H822" s="32" t="s">
        <v>1377</v>
      </c>
    </row>
    <row r="823" spans="1:8">
      <c r="A823" t="s">
        <v>610</v>
      </c>
      <c r="B823" s="6" t="s">
        <v>1266</v>
      </c>
      <c r="C823" s="2" t="s">
        <v>1291</v>
      </c>
      <c r="D823" s="2">
        <v>3000</v>
      </c>
      <c r="E823" s="10">
        <v>10</v>
      </c>
      <c r="F823" s="10" t="s">
        <v>1354</v>
      </c>
      <c r="G823" s="19">
        <v>5600</v>
      </c>
      <c r="H823" s="32" t="s">
        <v>1377</v>
      </c>
    </row>
    <row r="824" spans="1:8">
      <c r="A824" t="s">
        <v>611</v>
      </c>
      <c r="B824" s="6" t="s">
        <v>1266</v>
      </c>
      <c r="C824" s="2" t="s">
        <v>1291</v>
      </c>
      <c r="D824" s="2">
        <v>6000</v>
      </c>
      <c r="E824" s="10">
        <v>20</v>
      </c>
      <c r="F824" s="10" t="s">
        <v>1355</v>
      </c>
      <c r="G824" s="19">
        <v>5600</v>
      </c>
      <c r="H824" s="32" t="s">
        <v>1377</v>
      </c>
    </row>
    <row r="825" spans="1:8">
      <c r="A825" t="s">
        <v>612</v>
      </c>
      <c r="B825" s="6" t="s">
        <v>1266</v>
      </c>
      <c r="C825" s="2" t="s">
        <v>1291</v>
      </c>
      <c r="D825" s="2">
        <v>15000</v>
      </c>
      <c r="E825" s="10">
        <v>40</v>
      </c>
      <c r="F825" s="10" t="s">
        <v>1352</v>
      </c>
      <c r="G825" s="19">
        <v>5600</v>
      </c>
      <c r="H825" s="32" t="s">
        <v>1377</v>
      </c>
    </row>
    <row r="826" spans="1:8">
      <c r="A826" t="s">
        <v>613</v>
      </c>
      <c r="B826" s="6" t="s">
        <v>1266</v>
      </c>
      <c r="C826" s="2" t="s">
        <v>1291</v>
      </c>
      <c r="D826" s="17">
        <v>32000</v>
      </c>
      <c r="E826" s="18">
        <v>100</v>
      </c>
      <c r="F826" s="10" t="s">
        <v>1353</v>
      </c>
      <c r="G826" s="19">
        <v>5600</v>
      </c>
      <c r="H826" s="32" t="s">
        <v>1377</v>
      </c>
    </row>
    <row r="827" spans="1:8">
      <c r="A827" t="s">
        <v>614</v>
      </c>
      <c r="B827" s="6" t="s">
        <v>1266</v>
      </c>
      <c r="C827" s="2" t="s">
        <v>1291</v>
      </c>
      <c r="D827" s="2">
        <v>3000</v>
      </c>
      <c r="E827" s="10">
        <v>10</v>
      </c>
      <c r="F827" s="10" t="s">
        <v>1354</v>
      </c>
      <c r="G827" s="19">
        <v>5600</v>
      </c>
      <c r="H827" s="32" t="s">
        <v>1377</v>
      </c>
    </row>
    <row r="828" spans="1:8">
      <c r="A828" t="s">
        <v>615</v>
      </c>
      <c r="B828" s="6" t="s">
        <v>1266</v>
      </c>
      <c r="C828" s="2" t="s">
        <v>1291</v>
      </c>
      <c r="D828" s="2">
        <v>6000</v>
      </c>
      <c r="E828" s="10">
        <v>20</v>
      </c>
      <c r="F828" s="10" t="s">
        <v>1355</v>
      </c>
      <c r="G828" s="19">
        <v>5600</v>
      </c>
      <c r="H828" s="32" t="s">
        <v>1377</v>
      </c>
    </row>
    <row r="829" spans="1:8">
      <c r="A829" t="s">
        <v>616</v>
      </c>
      <c r="B829" s="6" t="s">
        <v>1266</v>
      </c>
      <c r="C829" s="2" t="s">
        <v>1291</v>
      </c>
      <c r="D829" s="2">
        <v>15000</v>
      </c>
      <c r="E829" s="10">
        <v>40</v>
      </c>
      <c r="F829" s="10" t="s">
        <v>1352</v>
      </c>
      <c r="G829" s="19">
        <v>5600</v>
      </c>
      <c r="H829" s="32" t="s">
        <v>1377</v>
      </c>
    </row>
    <row r="830" spans="1:8">
      <c r="A830" t="s">
        <v>617</v>
      </c>
      <c r="B830" s="6" t="s">
        <v>1266</v>
      </c>
      <c r="C830" s="2" t="s">
        <v>1291</v>
      </c>
      <c r="D830" s="17">
        <v>32000</v>
      </c>
      <c r="E830" s="18">
        <v>100</v>
      </c>
      <c r="F830" s="10" t="s">
        <v>1353</v>
      </c>
      <c r="G830" s="19">
        <v>5600</v>
      </c>
      <c r="H830" s="32" t="s">
        <v>1377</v>
      </c>
    </row>
    <row r="831" spans="1:8">
      <c r="A831" t="s">
        <v>618</v>
      </c>
      <c r="B831" s="6" t="s">
        <v>1266</v>
      </c>
      <c r="C831" s="2" t="s">
        <v>1291</v>
      </c>
      <c r="D831" s="2">
        <v>6000</v>
      </c>
      <c r="E831" s="10">
        <v>20</v>
      </c>
      <c r="F831" s="10" t="s">
        <v>1355</v>
      </c>
      <c r="G831" s="19">
        <v>5950</v>
      </c>
      <c r="H831" s="32" t="s">
        <v>1377</v>
      </c>
    </row>
    <row r="832" spans="1:8">
      <c r="A832" t="s">
        <v>619</v>
      </c>
      <c r="B832" s="6" t="s">
        <v>1266</v>
      </c>
      <c r="C832" s="2" t="s">
        <v>1291</v>
      </c>
      <c r="D832" s="2">
        <v>15000</v>
      </c>
      <c r="E832" s="10">
        <v>40</v>
      </c>
      <c r="F832" s="10" t="s">
        <v>1352</v>
      </c>
      <c r="G832" s="19">
        <v>5950</v>
      </c>
      <c r="H832" s="32" t="s">
        <v>1377</v>
      </c>
    </row>
    <row r="833" spans="1:8">
      <c r="A833" t="s">
        <v>620</v>
      </c>
      <c r="B833" s="6" t="s">
        <v>1266</v>
      </c>
      <c r="C833" s="2" t="s">
        <v>1291</v>
      </c>
      <c r="D833" s="2">
        <v>32000</v>
      </c>
      <c r="E833" s="10">
        <v>100</v>
      </c>
      <c r="F833" s="10" t="s">
        <v>1353</v>
      </c>
      <c r="G833" s="19">
        <v>5950</v>
      </c>
      <c r="H833" s="32" t="s">
        <v>1377</v>
      </c>
    </row>
    <row r="834" spans="1:8">
      <c r="A834" t="s">
        <v>621</v>
      </c>
      <c r="B834" s="6" t="s">
        <v>1279</v>
      </c>
      <c r="C834" s="2" t="s">
        <v>1291</v>
      </c>
      <c r="D834" s="2">
        <v>6000</v>
      </c>
      <c r="E834" s="10">
        <v>20</v>
      </c>
      <c r="F834" s="10" t="s">
        <v>1355</v>
      </c>
      <c r="G834" s="19">
        <v>11000</v>
      </c>
      <c r="H834" s="32" t="s">
        <v>1377</v>
      </c>
    </row>
    <row r="835" spans="1:8">
      <c r="A835" t="s">
        <v>622</v>
      </c>
      <c r="B835" s="6" t="s">
        <v>1279</v>
      </c>
      <c r="C835" s="2" t="s">
        <v>1291</v>
      </c>
      <c r="D835" s="2">
        <v>15000</v>
      </c>
      <c r="E835" s="10">
        <v>40</v>
      </c>
      <c r="F835" s="10" t="s">
        <v>1352</v>
      </c>
      <c r="G835" s="19">
        <v>11000</v>
      </c>
      <c r="H835" s="32" t="s">
        <v>1377</v>
      </c>
    </row>
    <row r="836" spans="1:8">
      <c r="A836" t="s">
        <v>623</v>
      </c>
      <c r="B836" s="6" t="s">
        <v>1279</v>
      </c>
      <c r="C836" s="2" t="s">
        <v>1291</v>
      </c>
      <c r="D836" s="2">
        <v>32000</v>
      </c>
      <c r="E836" s="10">
        <v>100</v>
      </c>
      <c r="F836" s="10" t="s">
        <v>1353</v>
      </c>
      <c r="G836" s="19">
        <v>11000</v>
      </c>
      <c r="H836" s="32" t="s">
        <v>1377</v>
      </c>
    </row>
    <row r="837" spans="1:8">
      <c r="A837" t="s">
        <v>624</v>
      </c>
      <c r="B837" s="6" t="s">
        <v>1279</v>
      </c>
      <c r="C837" s="2" t="s">
        <v>1291</v>
      </c>
      <c r="D837" s="2">
        <v>6000</v>
      </c>
      <c r="E837" s="10">
        <v>20</v>
      </c>
      <c r="F837" s="10" t="s">
        <v>1355</v>
      </c>
      <c r="G837" s="19">
        <v>12000</v>
      </c>
      <c r="H837" s="32" t="s">
        <v>1377</v>
      </c>
    </row>
    <row r="838" spans="1:8">
      <c r="A838" t="s">
        <v>625</v>
      </c>
      <c r="B838" s="6" t="s">
        <v>1279</v>
      </c>
      <c r="C838" s="2" t="s">
        <v>1291</v>
      </c>
      <c r="D838" s="2">
        <v>15000</v>
      </c>
      <c r="E838" s="10">
        <v>40</v>
      </c>
      <c r="F838" s="10" t="s">
        <v>1352</v>
      </c>
      <c r="G838" s="19">
        <v>12000</v>
      </c>
      <c r="H838" s="32" t="s">
        <v>1377</v>
      </c>
    </row>
    <row r="839" spans="1:8">
      <c r="A839" t="s">
        <v>626</v>
      </c>
      <c r="B839" s="6" t="s">
        <v>1279</v>
      </c>
      <c r="C839" s="2" t="s">
        <v>1291</v>
      </c>
      <c r="D839" s="2">
        <v>32000</v>
      </c>
      <c r="E839" s="10">
        <v>100</v>
      </c>
      <c r="F839" s="10" t="s">
        <v>1353</v>
      </c>
      <c r="G839" s="19">
        <v>12000</v>
      </c>
      <c r="H839" s="32" t="s">
        <v>1377</v>
      </c>
    </row>
    <row r="840" spans="1:8">
      <c r="A840" t="s">
        <v>627</v>
      </c>
      <c r="B840" s="6" t="s">
        <v>1280</v>
      </c>
      <c r="C840" s="2" t="s">
        <v>1291</v>
      </c>
      <c r="D840" s="2">
        <v>6000</v>
      </c>
      <c r="E840" s="10">
        <v>20</v>
      </c>
      <c r="F840" s="10" t="s">
        <v>1355</v>
      </c>
      <c r="G840" s="19">
        <v>13900</v>
      </c>
      <c r="H840" s="32" t="s">
        <v>1377</v>
      </c>
    </row>
    <row r="841" spans="1:8">
      <c r="A841" t="s">
        <v>628</v>
      </c>
      <c r="B841" s="6" t="s">
        <v>1280</v>
      </c>
      <c r="C841" s="2" t="s">
        <v>1291</v>
      </c>
      <c r="D841" s="2">
        <v>15000</v>
      </c>
      <c r="E841" s="10">
        <v>40</v>
      </c>
      <c r="F841" s="10" t="s">
        <v>1352</v>
      </c>
      <c r="G841" s="19">
        <v>13900</v>
      </c>
      <c r="H841" s="32" t="s">
        <v>1377</v>
      </c>
    </row>
    <row r="842" spans="1:8">
      <c r="A842" t="s">
        <v>629</v>
      </c>
      <c r="B842" s="6" t="s">
        <v>1280</v>
      </c>
      <c r="C842" s="2" t="s">
        <v>1291</v>
      </c>
      <c r="D842" s="2">
        <v>32000</v>
      </c>
      <c r="E842" s="10">
        <v>100</v>
      </c>
      <c r="F842" s="10" t="s">
        <v>1353</v>
      </c>
      <c r="G842" s="19">
        <v>13900</v>
      </c>
      <c r="H842" s="32" t="s">
        <v>1377</v>
      </c>
    </row>
    <row r="843" spans="1:8">
      <c r="A843" t="s">
        <v>630</v>
      </c>
      <c r="B843" s="6" t="s">
        <v>1280</v>
      </c>
      <c r="C843" s="2" t="s">
        <v>1291</v>
      </c>
      <c r="D843" s="2">
        <v>6000</v>
      </c>
      <c r="E843" s="10">
        <v>20</v>
      </c>
      <c r="F843" s="10" t="s">
        <v>1355</v>
      </c>
      <c r="G843" s="19">
        <v>14900</v>
      </c>
      <c r="H843" s="32" t="s">
        <v>1377</v>
      </c>
    </row>
    <row r="844" spans="1:8">
      <c r="A844" t="s">
        <v>631</v>
      </c>
      <c r="B844" s="6" t="s">
        <v>1280</v>
      </c>
      <c r="C844" s="2" t="s">
        <v>1291</v>
      </c>
      <c r="D844" s="2">
        <v>15000</v>
      </c>
      <c r="E844" s="10">
        <v>40</v>
      </c>
      <c r="F844" s="10" t="s">
        <v>1352</v>
      </c>
      <c r="G844" s="19">
        <v>14900</v>
      </c>
      <c r="H844" s="32" t="s">
        <v>1377</v>
      </c>
    </row>
    <row r="845" spans="1:8">
      <c r="A845" t="s">
        <v>632</v>
      </c>
      <c r="B845" s="6" t="s">
        <v>1280</v>
      </c>
      <c r="C845" s="2" t="s">
        <v>1291</v>
      </c>
      <c r="D845" s="2">
        <v>32000</v>
      </c>
      <c r="E845" s="10">
        <v>100</v>
      </c>
      <c r="F845" s="10" t="s">
        <v>1353</v>
      </c>
      <c r="G845" s="19">
        <v>14900</v>
      </c>
      <c r="H845" s="32" t="s">
        <v>1377</v>
      </c>
    </row>
    <row r="846" spans="1:8">
      <c r="A846" t="s">
        <v>633</v>
      </c>
      <c r="B846" s="6" t="s">
        <v>1281</v>
      </c>
      <c r="C846" s="2" t="s">
        <v>1291</v>
      </c>
      <c r="D846" s="2">
        <v>15000</v>
      </c>
      <c r="E846" s="10">
        <v>40</v>
      </c>
      <c r="F846" s="10" t="s">
        <v>1352</v>
      </c>
      <c r="G846" s="19">
        <v>12900</v>
      </c>
      <c r="H846" s="32" t="s">
        <v>1377</v>
      </c>
    </row>
    <row r="847" spans="1:8">
      <c r="A847" t="s">
        <v>634</v>
      </c>
      <c r="B847" s="6" t="s">
        <v>1281</v>
      </c>
      <c r="C847" s="2" t="s">
        <v>1291</v>
      </c>
      <c r="D847" s="2">
        <v>32000</v>
      </c>
      <c r="E847" s="10">
        <v>100</v>
      </c>
      <c r="F847" s="10" t="s">
        <v>1353</v>
      </c>
      <c r="G847" s="19">
        <v>12900</v>
      </c>
      <c r="H847" s="32" t="s">
        <v>1377</v>
      </c>
    </row>
    <row r="848" spans="1:8">
      <c r="A848" t="s">
        <v>635</v>
      </c>
      <c r="B848" s="6" t="s">
        <v>1281</v>
      </c>
      <c r="C848" s="2" t="s">
        <v>1291</v>
      </c>
      <c r="D848" s="2">
        <v>60000</v>
      </c>
      <c r="E848" s="10">
        <v>200</v>
      </c>
      <c r="F848" s="10" t="s">
        <v>1348</v>
      </c>
      <c r="G848" s="19">
        <v>12900</v>
      </c>
      <c r="H848" s="32" t="s">
        <v>1377</v>
      </c>
    </row>
    <row r="849" spans="1:8">
      <c r="A849" t="s">
        <v>636</v>
      </c>
      <c r="B849" s="6" t="s">
        <v>1281</v>
      </c>
      <c r="C849" s="2" t="s">
        <v>1291</v>
      </c>
      <c r="D849" s="2">
        <v>200000</v>
      </c>
      <c r="E849" s="10">
        <v>400</v>
      </c>
      <c r="F849" s="10" t="s">
        <v>1349</v>
      </c>
      <c r="G849" s="19">
        <v>12900</v>
      </c>
      <c r="H849" s="32" t="s">
        <v>1377</v>
      </c>
    </row>
    <row r="850" spans="1:8">
      <c r="A850" t="s">
        <v>637</v>
      </c>
      <c r="B850" s="6" t="s">
        <v>1281</v>
      </c>
      <c r="C850" s="2" t="s">
        <v>1291</v>
      </c>
      <c r="D850" s="2">
        <v>60000</v>
      </c>
      <c r="E850" s="10">
        <v>200</v>
      </c>
      <c r="F850" s="10" t="s">
        <v>1348</v>
      </c>
      <c r="G850" s="19">
        <v>16800</v>
      </c>
      <c r="H850" s="32" t="s">
        <v>1377</v>
      </c>
    </row>
    <row r="851" spans="1:8">
      <c r="A851" t="s">
        <v>638</v>
      </c>
      <c r="B851" s="6" t="s">
        <v>1281</v>
      </c>
      <c r="C851" s="2" t="s">
        <v>1291</v>
      </c>
      <c r="D851" s="2">
        <v>150000</v>
      </c>
      <c r="E851" s="10">
        <v>400</v>
      </c>
      <c r="F851" s="10" t="s">
        <v>1349</v>
      </c>
      <c r="G851" s="19">
        <v>16800</v>
      </c>
      <c r="H851" s="32" t="s">
        <v>1377</v>
      </c>
    </row>
    <row r="852" spans="1:8">
      <c r="A852" t="s">
        <v>639</v>
      </c>
      <c r="B852" s="6" t="s">
        <v>1281</v>
      </c>
      <c r="C852" s="2" t="s">
        <v>1291</v>
      </c>
      <c r="D852" s="2">
        <v>300000</v>
      </c>
      <c r="E852" s="10">
        <v>1000</v>
      </c>
      <c r="F852" s="10" t="s">
        <v>1350</v>
      </c>
      <c r="G852" s="19">
        <v>16800</v>
      </c>
      <c r="H852" s="32" t="s">
        <v>1377</v>
      </c>
    </row>
    <row r="853" spans="1:8">
      <c r="A853" t="s">
        <v>640</v>
      </c>
      <c r="B853" s="6" t="s">
        <v>1281</v>
      </c>
      <c r="C853" s="2" t="s">
        <v>1291</v>
      </c>
      <c r="D853" s="2">
        <v>600000</v>
      </c>
      <c r="E853" s="10">
        <v>2000</v>
      </c>
      <c r="F853" s="10" t="s">
        <v>1351</v>
      </c>
      <c r="G853" s="19">
        <v>16800</v>
      </c>
      <c r="H853" s="32" t="s">
        <v>1377</v>
      </c>
    </row>
    <row r="854" spans="1:8">
      <c r="A854" t="s">
        <v>641</v>
      </c>
      <c r="B854" s="6" t="s">
        <v>1266</v>
      </c>
      <c r="C854" s="2" t="s">
        <v>1291</v>
      </c>
      <c r="D854" s="2">
        <v>15000</v>
      </c>
      <c r="E854" s="10">
        <v>40</v>
      </c>
      <c r="F854" s="10" t="s">
        <v>1352</v>
      </c>
      <c r="G854" s="19">
        <v>7700</v>
      </c>
      <c r="H854" s="32" t="s">
        <v>1377</v>
      </c>
    </row>
    <row r="855" spans="1:8">
      <c r="A855" t="s">
        <v>642</v>
      </c>
      <c r="B855" s="6" t="s">
        <v>1266</v>
      </c>
      <c r="C855" s="2" t="s">
        <v>1291</v>
      </c>
      <c r="D855" s="2">
        <v>15000</v>
      </c>
      <c r="E855" s="10">
        <v>40</v>
      </c>
      <c r="F855" s="10" t="s">
        <v>1352</v>
      </c>
      <c r="G855" s="19">
        <v>8550</v>
      </c>
      <c r="H855" s="32" t="s">
        <v>1377</v>
      </c>
    </row>
    <row r="856" spans="1:8">
      <c r="A856" t="s">
        <v>643</v>
      </c>
      <c r="B856" s="6" t="s">
        <v>1266</v>
      </c>
      <c r="C856" s="2" t="s">
        <v>1291</v>
      </c>
      <c r="D856" s="2">
        <v>15000</v>
      </c>
      <c r="E856" s="10">
        <v>40</v>
      </c>
      <c r="F856" s="10" t="s">
        <v>1352</v>
      </c>
      <c r="G856" s="19">
        <v>8150</v>
      </c>
      <c r="H856" s="32" t="s">
        <v>1377</v>
      </c>
    </row>
    <row r="857" spans="1:8">
      <c r="A857" t="s">
        <v>644</v>
      </c>
      <c r="B857" s="6" t="s">
        <v>1266</v>
      </c>
      <c r="C857" s="2" t="s">
        <v>1291</v>
      </c>
      <c r="D857" s="2">
        <v>32000</v>
      </c>
      <c r="E857" s="10">
        <v>100</v>
      </c>
      <c r="F857" s="10" t="s">
        <v>1353</v>
      </c>
      <c r="G857" s="19">
        <v>7700</v>
      </c>
      <c r="H857" s="32" t="s">
        <v>1377</v>
      </c>
    </row>
    <row r="858" spans="1:8">
      <c r="A858" t="s">
        <v>645</v>
      </c>
      <c r="B858" s="6" t="s">
        <v>1266</v>
      </c>
      <c r="C858" s="2" t="s">
        <v>1291</v>
      </c>
      <c r="D858" s="2">
        <v>32000</v>
      </c>
      <c r="E858" s="10">
        <v>100</v>
      </c>
      <c r="F858" s="10" t="s">
        <v>1353</v>
      </c>
      <c r="G858" s="19">
        <v>8550</v>
      </c>
      <c r="H858" s="32" t="s">
        <v>1377</v>
      </c>
    </row>
    <row r="859" spans="1:8">
      <c r="A859" t="s">
        <v>646</v>
      </c>
      <c r="B859" s="6" t="s">
        <v>1266</v>
      </c>
      <c r="C859" s="2" t="s">
        <v>1291</v>
      </c>
      <c r="D859" s="2">
        <v>32000</v>
      </c>
      <c r="E859" s="10">
        <v>100</v>
      </c>
      <c r="F859" s="10" t="s">
        <v>1353</v>
      </c>
      <c r="G859" s="19">
        <v>8150</v>
      </c>
      <c r="H859" s="32" t="s">
        <v>1377</v>
      </c>
    </row>
    <row r="860" spans="1:8">
      <c r="A860" t="s">
        <v>647</v>
      </c>
      <c r="B860" s="6" t="s">
        <v>1266</v>
      </c>
      <c r="C860" s="2" t="s">
        <v>1291</v>
      </c>
      <c r="D860" s="2">
        <v>60000</v>
      </c>
      <c r="E860" s="10">
        <v>200</v>
      </c>
      <c r="F860" s="10" t="s">
        <v>1348</v>
      </c>
      <c r="G860" s="19">
        <v>7700</v>
      </c>
      <c r="H860" s="32" t="s">
        <v>1377</v>
      </c>
    </row>
    <row r="861" spans="1:8">
      <c r="A861" t="s">
        <v>648</v>
      </c>
      <c r="B861" s="6" t="s">
        <v>1266</v>
      </c>
      <c r="C861" s="2" t="s">
        <v>1291</v>
      </c>
      <c r="D861" s="2">
        <v>60000</v>
      </c>
      <c r="E861" s="10">
        <v>200</v>
      </c>
      <c r="F861" s="10" t="s">
        <v>1348</v>
      </c>
      <c r="G861" s="19">
        <v>8550</v>
      </c>
      <c r="H861" s="32" t="s">
        <v>1377</v>
      </c>
    </row>
    <row r="862" spans="1:8">
      <c r="A862" t="s">
        <v>649</v>
      </c>
      <c r="B862" s="6" t="s">
        <v>1266</v>
      </c>
      <c r="C862" s="2" t="s">
        <v>1291</v>
      </c>
      <c r="D862" s="2">
        <v>60000</v>
      </c>
      <c r="E862" s="10">
        <v>200</v>
      </c>
      <c r="F862" s="10" t="s">
        <v>1348</v>
      </c>
      <c r="G862" s="19">
        <v>8150</v>
      </c>
      <c r="H862" s="32" t="s">
        <v>1377</v>
      </c>
    </row>
    <row r="863" spans="1:8">
      <c r="A863" t="s">
        <v>650</v>
      </c>
      <c r="B863" s="6" t="s">
        <v>1266</v>
      </c>
      <c r="C863" s="2" t="s">
        <v>1291</v>
      </c>
      <c r="D863" s="2">
        <v>200000</v>
      </c>
      <c r="E863" s="10">
        <v>400</v>
      </c>
      <c r="F863" s="10" t="s">
        <v>1349</v>
      </c>
      <c r="G863" s="19">
        <v>7700</v>
      </c>
      <c r="H863" s="32" t="s">
        <v>1377</v>
      </c>
    </row>
    <row r="864" spans="1:8">
      <c r="A864" t="s">
        <v>651</v>
      </c>
      <c r="B864" s="6" t="s">
        <v>1266</v>
      </c>
      <c r="C864" s="2" t="s">
        <v>1291</v>
      </c>
      <c r="D864" s="2">
        <v>200000</v>
      </c>
      <c r="E864" s="10">
        <v>400</v>
      </c>
      <c r="F864" s="10" t="s">
        <v>1349</v>
      </c>
      <c r="G864" s="19">
        <v>8550</v>
      </c>
      <c r="H864" s="32" t="s">
        <v>1377</v>
      </c>
    </row>
    <row r="865" spans="1:8">
      <c r="A865" t="s">
        <v>652</v>
      </c>
      <c r="B865" s="6" t="s">
        <v>1266</v>
      </c>
      <c r="C865" s="2" t="s">
        <v>1291</v>
      </c>
      <c r="D865" s="2">
        <v>200000</v>
      </c>
      <c r="E865" s="10">
        <v>400</v>
      </c>
      <c r="F865" s="10" t="s">
        <v>1349</v>
      </c>
      <c r="G865" s="19">
        <v>8150</v>
      </c>
      <c r="H865" s="32" t="s">
        <v>1377</v>
      </c>
    </row>
    <row r="866" spans="1:8">
      <c r="A866" t="s">
        <v>653</v>
      </c>
      <c r="B866" s="6" t="s">
        <v>1266</v>
      </c>
      <c r="C866" s="2" t="s">
        <v>1291</v>
      </c>
      <c r="D866" s="2">
        <v>60000</v>
      </c>
      <c r="E866" s="10">
        <v>200</v>
      </c>
      <c r="F866" s="10" t="s">
        <v>1348</v>
      </c>
      <c r="G866" s="19">
        <v>11800</v>
      </c>
      <c r="H866" s="32" t="s">
        <v>1377</v>
      </c>
    </row>
    <row r="867" spans="1:8">
      <c r="A867" t="s">
        <v>654</v>
      </c>
      <c r="B867" s="6" t="s">
        <v>1266</v>
      </c>
      <c r="C867" s="2" t="s">
        <v>1291</v>
      </c>
      <c r="D867" s="2">
        <v>60000</v>
      </c>
      <c r="E867" s="10">
        <v>200</v>
      </c>
      <c r="F867" s="10" t="s">
        <v>1348</v>
      </c>
      <c r="G867" s="19">
        <v>12200</v>
      </c>
      <c r="H867" s="32" t="s">
        <v>1377</v>
      </c>
    </row>
    <row r="868" spans="1:8">
      <c r="A868" t="s">
        <v>655</v>
      </c>
      <c r="B868" s="6" t="s">
        <v>1266</v>
      </c>
      <c r="C868" s="2" t="s">
        <v>1291</v>
      </c>
      <c r="D868" s="2">
        <v>150000</v>
      </c>
      <c r="E868" s="10">
        <v>400</v>
      </c>
      <c r="F868" s="10" t="s">
        <v>1349</v>
      </c>
      <c r="G868" s="19">
        <v>11800</v>
      </c>
      <c r="H868" s="32" t="s">
        <v>1377</v>
      </c>
    </row>
    <row r="869" spans="1:8">
      <c r="A869" t="s">
        <v>656</v>
      </c>
      <c r="B869" s="6" t="s">
        <v>1266</v>
      </c>
      <c r="C869" s="2" t="s">
        <v>1291</v>
      </c>
      <c r="D869" s="2">
        <v>150000</v>
      </c>
      <c r="E869" s="10">
        <v>400</v>
      </c>
      <c r="F869" s="10" t="s">
        <v>1349</v>
      </c>
      <c r="G869" s="19">
        <v>12200</v>
      </c>
      <c r="H869" s="32" t="s">
        <v>1377</v>
      </c>
    </row>
    <row r="870" spans="1:8">
      <c r="A870" t="s">
        <v>657</v>
      </c>
      <c r="B870" s="6" t="s">
        <v>1266</v>
      </c>
      <c r="C870" s="2" t="s">
        <v>1291</v>
      </c>
      <c r="D870" s="2">
        <v>300000</v>
      </c>
      <c r="E870" s="10">
        <v>1000</v>
      </c>
      <c r="F870" s="10" t="s">
        <v>1350</v>
      </c>
      <c r="G870" s="19">
        <v>11800</v>
      </c>
      <c r="H870" s="32" t="s">
        <v>1377</v>
      </c>
    </row>
    <row r="871" spans="1:8">
      <c r="A871" t="s">
        <v>658</v>
      </c>
      <c r="B871" s="6" t="s">
        <v>1266</v>
      </c>
      <c r="C871" s="2" t="s">
        <v>1291</v>
      </c>
      <c r="D871" s="2">
        <v>300000</v>
      </c>
      <c r="E871" s="10">
        <v>1000</v>
      </c>
      <c r="F871" s="10" t="s">
        <v>1350</v>
      </c>
      <c r="G871" s="19">
        <v>12200</v>
      </c>
      <c r="H871" s="32" t="s">
        <v>1377</v>
      </c>
    </row>
    <row r="872" spans="1:8">
      <c r="A872" t="s">
        <v>659</v>
      </c>
      <c r="B872" s="6" t="s">
        <v>1266</v>
      </c>
      <c r="C872" s="2" t="s">
        <v>1291</v>
      </c>
      <c r="D872" s="2">
        <v>600000</v>
      </c>
      <c r="E872" s="10">
        <v>2000</v>
      </c>
      <c r="F872" s="10" t="s">
        <v>1351</v>
      </c>
      <c r="G872" s="19">
        <v>11800</v>
      </c>
      <c r="H872" s="32" t="s">
        <v>1377</v>
      </c>
    </row>
    <row r="873" spans="1:8">
      <c r="A873" t="s">
        <v>660</v>
      </c>
      <c r="B873" s="6" t="s">
        <v>1266</v>
      </c>
      <c r="C873" s="2" t="s">
        <v>1291</v>
      </c>
      <c r="D873" s="2">
        <v>600000</v>
      </c>
      <c r="E873" s="10">
        <v>2000</v>
      </c>
      <c r="F873" s="10" t="s">
        <v>1351</v>
      </c>
      <c r="G873" s="19">
        <v>12200</v>
      </c>
      <c r="H873" s="32" t="s">
        <v>1377</v>
      </c>
    </row>
    <row r="874" spans="1:8">
      <c r="A874" t="s">
        <v>661</v>
      </c>
      <c r="B874" s="6" t="s">
        <v>1260</v>
      </c>
      <c r="C874" s="2" t="s">
        <v>1291</v>
      </c>
      <c r="D874" s="2" t="s">
        <v>1327</v>
      </c>
      <c r="E874" s="10">
        <v>4000</v>
      </c>
      <c r="F874" s="10" t="s">
        <v>1341</v>
      </c>
      <c r="G874" s="19">
        <v>26100</v>
      </c>
      <c r="H874" s="32" t="s">
        <v>1377</v>
      </c>
    </row>
    <row r="875" spans="1:8">
      <c r="A875" t="s">
        <v>662</v>
      </c>
      <c r="B875" s="6" t="s">
        <v>1260</v>
      </c>
      <c r="C875" s="2" t="s">
        <v>1291</v>
      </c>
      <c r="D875" s="2" t="s">
        <v>1339</v>
      </c>
      <c r="E875" s="10">
        <v>10000</v>
      </c>
      <c r="F875" s="10" t="s">
        <v>1342</v>
      </c>
      <c r="G875" s="19">
        <v>26100</v>
      </c>
      <c r="H875" s="32" t="s">
        <v>1377</v>
      </c>
    </row>
    <row r="876" spans="1:8">
      <c r="A876" t="s">
        <v>663</v>
      </c>
      <c r="B876" s="6" t="s">
        <v>1260</v>
      </c>
      <c r="C876" s="2" t="s">
        <v>1291</v>
      </c>
      <c r="D876" s="2" t="s">
        <v>1327</v>
      </c>
      <c r="E876" s="10">
        <v>4000</v>
      </c>
      <c r="F876" s="10" t="s">
        <v>1341</v>
      </c>
      <c r="G876" s="19">
        <v>31200</v>
      </c>
      <c r="H876" s="32" t="s">
        <v>1377</v>
      </c>
    </row>
    <row r="877" spans="1:8">
      <c r="A877" t="s">
        <v>664</v>
      </c>
      <c r="B877" s="6" t="s">
        <v>1260</v>
      </c>
      <c r="C877" s="2" t="s">
        <v>1291</v>
      </c>
      <c r="D877" s="2" t="s">
        <v>1328</v>
      </c>
      <c r="E877" s="10">
        <v>10000</v>
      </c>
      <c r="F877" s="10" t="s">
        <v>1342</v>
      </c>
      <c r="G877" s="19">
        <v>31200</v>
      </c>
      <c r="H877" s="32" t="s">
        <v>1377</v>
      </c>
    </row>
    <row r="878" spans="1:8">
      <c r="A878" t="s">
        <v>665</v>
      </c>
      <c r="B878" s="6" t="s">
        <v>1260</v>
      </c>
      <c r="C878" s="2" t="s">
        <v>1291</v>
      </c>
      <c r="D878" s="2" t="s">
        <v>1329</v>
      </c>
      <c r="E878" s="10">
        <v>20000</v>
      </c>
      <c r="F878" s="10" t="s">
        <v>1343</v>
      </c>
      <c r="G878" s="19">
        <v>31200</v>
      </c>
      <c r="H878" s="32" t="s">
        <v>1377</v>
      </c>
    </row>
    <row r="879" spans="1:8">
      <c r="A879" t="s">
        <v>666</v>
      </c>
      <c r="B879" s="6" t="s">
        <v>1260</v>
      </c>
      <c r="C879" s="2" t="s">
        <v>1291</v>
      </c>
      <c r="D879" s="2" t="s">
        <v>1327</v>
      </c>
      <c r="E879" s="10">
        <v>4000</v>
      </c>
      <c r="F879" s="10" t="s">
        <v>1341</v>
      </c>
      <c r="G879" s="19">
        <v>36400</v>
      </c>
      <c r="H879" s="32" t="s">
        <v>1377</v>
      </c>
    </row>
    <row r="880" spans="1:8">
      <c r="A880" t="s">
        <v>667</v>
      </c>
      <c r="B880" s="6" t="s">
        <v>1260</v>
      </c>
      <c r="C880" s="2" t="s">
        <v>1291</v>
      </c>
      <c r="D880" s="2" t="s">
        <v>1328</v>
      </c>
      <c r="E880" s="10">
        <v>10000</v>
      </c>
      <c r="F880" s="10" t="s">
        <v>1342</v>
      </c>
      <c r="G880" s="19">
        <v>36400</v>
      </c>
      <c r="H880" s="32" t="s">
        <v>1377</v>
      </c>
    </row>
    <row r="881" spans="1:8">
      <c r="A881" t="s">
        <v>668</v>
      </c>
      <c r="B881" s="6" t="s">
        <v>1260</v>
      </c>
      <c r="C881" s="2" t="s">
        <v>1291</v>
      </c>
      <c r="D881" s="2" t="s">
        <v>1329</v>
      </c>
      <c r="E881" s="10">
        <v>20000</v>
      </c>
      <c r="F881" s="10" t="s">
        <v>1343</v>
      </c>
      <c r="G881" s="19">
        <v>36400</v>
      </c>
      <c r="H881" s="32" t="s">
        <v>1377</v>
      </c>
    </row>
    <row r="882" spans="1:8">
      <c r="A882" t="s">
        <v>669</v>
      </c>
      <c r="B882" s="6" t="s">
        <v>1260</v>
      </c>
      <c r="C882" s="2" t="s">
        <v>1291</v>
      </c>
      <c r="D882" s="2" t="s">
        <v>1340</v>
      </c>
      <c r="E882" s="10" t="s">
        <v>1356</v>
      </c>
      <c r="F882" s="10" t="s">
        <v>1346</v>
      </c>
      <c r="G882" s="19">
        <v>39700</v>
      </c>
      <c r="H882" s="32" t="s">
        <v>1377</v>
      </c>
    </row>
    <row r="883" spans="1:8">
      <c r="A883" t="s">
        <v>670</v>
      </c>
      <c r="B883" s="6" t="s">
        <v>1260</v>
      </c>
      <c r="C883" s="2" t="s">
        <v>1291</v>
      </c>
      <c r="D883" s="2" t="s">
        <v>1327</v>
      </c>
      <c r="E883" s="10">
        <v>4000</v>
      </c>
      <c r="F883" s="10" t="s">
        <v>1341</v>
      </c>
      <c r="G883" s="19">
        <v>28700</v>
      </c>
      <c r="H883" s="32" t="s">
        <v>1377</v>
      </c>
    </row>
    <row r="884" spans="1:8">
      <c r="A884" t="s">
        <v>671</v>
      </c>
      <c r="B884" s="6" t="s">
        <v>1260</v>
      </c>
      <c r="C884" s="2" t="s">
        <v>1291</v>
      </c>
      <c r="D884" s="2" t="s">
        <v>1339</v>
      </c>
      <c r="E884" s="10">
        <v>10000</v>
      </c>
      <c r="F884" s="10" t="s">
        <v>1342</v>
      </c>
      <c r="G884" s="19">
        <v>28700</v>
      </c>
      <c r="H884" s="32" t="s">
        <v>1377</v>
      </c>
    </row>
    <row r="885" spans="1:8">
      <c r="A885" t="s">
        <v>672</v>
      </c>
      <c r="B885" s="6" t="s">
        <v>1260</v>
      </c>
      <c r="C885" s="2" t="s">
        <v>1291</v>
      </c>
      <c r="D885" s="2" t="s">
        <v>1327</v>
      </c>
      <c r="E885" s="10">
        <v>4000</v>
      </c>
      <c r="F885" s="10" t="s">
        <v>1341</v>
      </c>
      <c r="G885" s="19">
        <v>35300</v>
      </c>
      <c r="H885" s="32" t="s">
        <v>1377</v>
      </c>
    </row>
    <row r="886" spans="1:8">
      <c r="A886" t="s">
        <v>673</v>
      </c>
      <c r="B886" s="6" t="s">
        <v>1260</v>
      </c>
      <c r="C886" s="2" t="s">
        <v>1291</v>
      </c>
      <c r="D886" s="2" t="s">
        <v>1328</v>
      </c>
      <c r="E886" s="10">
        <v>10000</v>
      </c>
      <c r="F886" s="10" t="s">
        <v>1342</v>
      </c>
      <c r="G886" s="19">
        <v>35300</v>
      </c>
      <c r="H886" s="32" t="s">
        <v>1377</v>
      </c>
    </row>
    <row r="887" spans="1:8">
      <c r="A887" t="s">
        <v>674</v>
      </c>
      <c r="B887" s="6" t="s">
        <v>1260</v>
      </c>
      <c r="C887" s="2" t="s">
        <v>1291</v>
      </c>
      <c r="D887" s="2" t="s">
        <v>1329</v>
      </c>
      <c r="E887" s="10">
        <v>20000</v>
      </c>
      <c r="F887" s="10" t="s">
        <v>1343</v>
      </c>
      <c r="G887" s="19">
        <v>35300</v>
      </c>
      <c r="H887" s="32" t="s">
        <v>1377</v>
      </c>
    </row>
    <row r="888" spans="1:8">
      <c r="A888" t="s">
        <v>675</v>
      </c>
      <c r="B888" s="6" t="s">
        <v>1260</v>
      </c>
      <c r="C888" s="2" t="s">
        <v>1291</v>
      </c>
      <c r="D888" s="2" t="s">
        <v>1327</v>
      </c>
      <c r="E888" s="10">
        <v>4000</v>
      </c>
      <c r="F888" s="10" t="s">
        <v>1341</v>
      </c>
      <c r="G888" s="19">
        <v>56000</v>
      </c>
      <c r="H888" s="32" t="s">
        <v>1377</v>
      </c>
    </row>
    <row r="889" spans="1:8">
      <c r="A889" t="s">
        <v>676</v>
      </c>
      <c r="B889" s="6" t="s">
        <v>1260</v>
      </c>
      <c r="C889" s="2" t="s">
        <v>1291</v>
      </c>
      <c r="D889" s="2" t="s">
        <v>1339</v>
      </c>
      <c r="E889" s="10">
        <v>10000</v>
      </c>
      <c r="F889" s="10" t="s">
        <v>1342</v>
      </c>
      <c r="G889" s="19">
        <v>56000</v>
      </c>
      <c r="H889" s="32" t="s">
        <v>1377</v>
      </c>
    </row>
    <row r="890" spans="1:8">
      <c r="A890" t="s">
        <v>677</v>
      </c>
      <c r="B890" s="6" t="s">
        <v>1260</v>
      </c>
      <c r="C890" s="2" t="s">
        <v>1291</v>
      </c>
      <c r="D890" s="2" t="s">
        <v>1327</v>
      </c>
      <c r="E890" s="10">
        <v>4000</v>
      </c>
      <c r="F890" s="10" t="s">
        <v>1341</v>
      </c>
      <c r="G890" s="19">
        <v>65700</v>
      </c>
      <c r="H890" s="32" t="s">
        <v>1377</v>
      </c>
    </row>
    <row r="891" spans="1:8">
      <c r="A891" t="s">
        <v>678</v>
      </c>
      <c r="B891" s="6" t="s">
        <v>1260</v>
      </c>
      <c r="C891" s="2" t="s">
        <v>1291</v>
      </c>
      <c r="D891" s="2" t="s">
        <v>1328</v>
      </c>
      <c r="E891" s="10">
        <v>10000</v>
      </c>
      <c r="F891" s="10" t="s">
        <v>1342</v>
      </c>
      <c r="G891" s="19">
        <v>65700</v>
      </c>
      <c r="H891" s="32" t="s">
        <v>1377</v>
      </c>
    </row>
    <row r="892" spans="1:8">
      <c r="A892" t="s">
        <v>679</v>
      </c>
      <c r="B892" s="6" t="s">
        <v>1260</v>
      </c>
      <c r="C892" s="2" t="s">
        <v>1291</v>
      </c>
      <c r="D892" s="2" t="s">
        <v>1329</v>
      </c>
      <c r="E892" s="10">
        <v>20000</v>
      </c>
      <c r="F892" s="10" t="s">
        <v>1343</v>
      </c>
      <c r="G892" s="19">
        <v>65700</v>
      </c>
      <c r="H892" s="32" t="s">
        <v>1377</v>
      </c>
    </row>
    <row r="893" spans="1:8">
      <c r="A893" t="s">
        <v>680</v>
      </c>
      <c r="B893" s="6" t="s">
        <v>1271</v>
      </c>
      <c r="C893" s="2" t="s">
        <v>1291</v>
      </c>
      <c r="D893" s="2" t="s">
        <v>1327</v>
      </c>
      <c r="E893" s="10">
        <v>4000</v>
      </c>
      <c r="F893" s="10" t="s">
        <v>1341</v>
      </c>
      <c r="G893" s="19">
        <v>31900</v>
      </c>
      <c r="H893" s="32" t="s">
        <v>1377</v>
      </c>
    </row>
    <row r="894" spans="1:8">
      <c r="A894" t="s">
        <v>681</v>
      </c>
      <c r="B894" s="6" t="s">
        <v>1271</v>
      </c>
      <c r="C894" s="2" t="s">
        <v>1291</v>
      </c>
      <c r="D894" s="2" t="s">
        <v>1339</v>
      </c>
      <c r="E894" s="10">
        <v>10000</v>
      </c>
      <c r="F894" s="10" t="s">
        <v>1342</v>
      </c>
      <c r="G894" s="19">
        <v>31900</v>
      </c>
      <c r="H894" s="32" t="s">
        <v>1377</v>
      </c>
    </row>
    <row r="895" spans="1:8">
      <c r="A895" t="s">
        <v>682</v>
      </c>
      <c r="B895" s="6" t="s">
        <v>1271</v>
      </c>
      <c r="C895" s="2" t="s">
        <v>1291</v>
      </c>
      <c r="D895" s="2" t="s">
        <v>1327</v>
      </c>
      <c r="E895" s="10">
        <v>4000</v>
      </c>
      <c r="F895" s="10" t="s">
        <v>1341</v>
      </c>
      <c r="G895" s="19">
        <v>39800</v>
      </c>
      <c r="H895" s="32" t="s">
        <v>1377</v>
      </c>
    </row>
    <row r="896" spans="1:8">
      <c r="A896" t="s">
        <v>683</v>
      </c>
      <c r="B896" s="6" t="s">
        <v>1271</v>
      </c>
      <c r="C896" s="2" t="s">
        <v>1291</v>
      </c>
      <c r="D896" s="2" t="s">
        <v>1328</v>
      </c>
      <c r="E896" s="10">
        <v>10000</v>
      </c>
      <c r="F896" s="10" t="s">
        <v>1342</v>
      </c>
      <c r="G896" s="19">
        <v>39800</v>
      </c>
      <c r="H896" s="32" t="s">
        <v>1377</v>
      </c>
    </row>
    <row r="897" spans="1:8">
      <c r="A897" t="s">
        <v>684</v>
      </c>
      <c r="B897" s="6" t="s">
        <v>1271</v>
      </c>
      <c r="C897" s="2" t="s">
        <v>1291</v>
      </c>
      <c r="D897" s="2" t="s">
        <v>1327</v>
      </c>
      <c r="E897" s="10">
        <v>4000</v>
      </c>
      <c r="F897" s="10" t="s">
        <v>1341</v>
      </c>
      <c r="G897" s="19">
        <v>55500</v>
      </c>
      <c r="H897" s="32" t="s">
        <v>1377</v>
      </c>
    </row>
    <row r="898" spans="1:8">
      <c r="A898" t="s">
        <v>685</v>
      </c>
      <c r="B898" s="6" t="s">
        <v>1271</v>
      </c>
      <c r="C898" s="2" t="s">
        <v>1291</v>
      </c>
      <c r="D898" s="2" t="s">
        <v>1339</v>
      </c>
      <c r="E898" s="10">
        <v>10000</v>
      </c>
      <c r="F898" s="10" t="s">
        <v>1342</v>
      </c>
      <c r="G898" s="19">
        <v>55500</v>
      </c>
      <c r="H898" s="32" t="s">
        <v>1377</v>
      </c>
    </row>
    <row r="899" spans="1:8">
      <c r="A899" t="s">
        <v>686</v>
      </c>
      <c r="B899" s="6" t="s">
        <v>1271</v>
      </c>
      <c r="C899" s="2" t="s">
        <v>1291</v>
      </c>
      <c r="D899" s="2" t="s">
        <v>1327</v>
      </c>
      <c r="E899" s="10">
        <v>4000</v>
      </c>
      <c r="F899" s="10" t="s">
        <v>1341</v>
      </c>
      <c r="G899" s="19">
        <v>76800</v>
      </c>
      <c r="H899" s="32" t="s">
        <v>1377</v>
      </c>
    </row>
    <row r="900" spans="1:8">
      <c r="A900" t="s">
        <v>687</v>
      </c>
      <c r="B900" s="6" t="s">
        <v>1271</v>
      </c>
      <c r="C900" s="2" t="s">
        <v>1291</v>
      </c>
      <c r="D900" s="2" t="s">
        <v>1328</v>
      </c>
      <c r="E900" s="10">
        <v>10000</v>
      </c>
      <c r="F900" s="10" t="s">
        <v>1342</v>
      </c>
      <c r="G900" s="19">
        <v>76800</v>
      </c>
      <c r="H900" s="32" t="s">
        <v>1377</v>
      </c>
    </row>
    <row r="901" spans="1:8">
      <c r="A901" t="s">
        <v>688</v>
      </c>
      <c r="B901" s="6" t="s">
        <v>1274</v>
      </c>
      <c r="C901" s="2" t="s">
        <v>1291</v>
      </c>
      <c r="D901" s="2" t="s">
        <v>1327</v>
      </c>
      <c r="E901" s="10">
        <v>4000</v>
      </c>
      <c r="F901" s="10" t="s">
        <v>1341</v>
      </c>
      <c r="G901" s="19">
        <v>18500</v>
      </c>
      <c r="H901" s="32" t="s">
        <v>1377</v>
      </c>
    </row>
    <row r="902" spans="1:8">
      <c r="A902" t="s">
        <v>689</v>
      </c>
      <c r="B902" s="6" t="s">
        <v>1274</v>
      </c>
      <c r="C902" s="2" t="s">
        <v>1291</v>
      </c>
      <c r="D902" s="2" t="s">
        <v>1328</v>
      </c>
      <c r="E902" s="10">
        <v>10000</v>
      </c>
      <c r="F902" s="10" t="s">
        <v>1342</v>
      </c>
      <c r="G902" s="19">
        <v>18500</v>
      </c>
      <c r="H902" s="32" t="s">
        <v>1377</v>
      </c>
    </row>
    <row r="903" spans="1:8">
      <c r="A903" t="s">
        <v>690</v>
      </c>
      <c r="B903" s="6" t="s">
        <v>1275</v>
      </c>
      <c r="C903" s="2" t="s">
        <v>1291</v>
      </c>
      <c r="D903" s="2" t="s">
        <v>1327</v>
      </c>
      <c r="E903" s="10">
        <v>4000</v>
      </c>
      <c r="F903" s="10" t="s">
        <v>1341</v>
      </c>
      <c r="G903" s="19">
        <v>20700</v>
      </c>
      <c r="H903" s="32" t="s">
        <v>1377</v>
      </c>
    </row>
    <row r="904" spans="1:8">
      <c r="A904" t="s">
        <v>691</v>
      </c>
      <c r="B904" s="6" t="s">
        <v>1275</v>
      </c>
      <c r="C904" s="2" t="s">
        <v>1291</v>
      </c>
      <c r="D904" s="2" t="s">
        <v>1328</v>
      </c>
      <c r="E904" s="10">
        <v>10000</v>
      </c>
      <c r="F904" s="10" t="s">
        <v>1342</v>
      </c>
      <c r="G904" s="19">
        <v>20700</v>
      </c>
      <c r="H904" s="32" t="s">
        <v>1377</v>
      </c>
    </row>
    <row r="905" spans="1:8">
      <c r="A905" t="s">
        <v>692</v>
      </c>
      <c r="B905" s="6" t="s">
        <v>1275</v>
      </c>
      <c r="C905" s="2" t="s">
        <v>1291</v>
      </c>
      <c r="D905" s="2" t="s">
        <v>1329</v>
      </c>
      <c r="E905" s="10">
        <v>20000</v>
      </c>
      <c r="F905" s="10" t="s">
        <v>1343</v>
      </c>
      <c r="G905" s="19">
        <v>20700</v>
      </c>
      <c r="H905" s="32" t="s">
        <v>1377</v>
      </c>
    </row>
    <row r="906" spans="1:8">
      <c r="A906" t="s">
        <v>693</v>
      </c>
      <c r="B906" s="2" t="s">
        <v>1254</v>
      </c>
      <c r="C906" s="2" t="s">
        <v>1292</v>
      </c>
      <c r="D906" s="2">
        <v>120</v>
      </c>
      <c r="E906" s="11" t="s">
        <v>1307</v>
      </c>
      <c r="F906" s="11" t="s">
        <v>1308</v>
      </c>
      <c r="G906" s="19">
        <f>CEILING((PRODUCT(3045,EURO)),10)</f>
        <v>116640</v>
      </c>
      <c r="H906" s="32" t="s">
        <v>1377</v>
      </c>
    </row>
    <row r="907" spans="1:8">
      <c r="A907" t="s">
        <v>694</v>
      </c>
      <c r="B907" s="2" t="s">
        <v>1254</v>
      </c>
      <c r="C907" s="2" t="s">
        <v>1292</v>
      </c>
      <c r="D907" s="2">
        <v>220</v>
      </c>
      <c r="E907" s="11" t="s">
        <v>1307</v>
      </c>
      <c r="F907" s="11" t="s">
        <v>1308</v>
      </c>
      <c r="G907" s="19">
        <f>CEILING((PRODUCT(3186,EURO)),10)</f>
        <v>122040</v>
      </c>
      <c r="H907" s="32" t="s">
        <v>1377</v>
      </c>
    </row>
    <row r="908" spans="1:8">
      <c r="A908" t="s">
        <v>695</v>
      </c>
      <c r="B908" s="2" t="s">
        <v>1254</v>
      </c>
      <c r="C908" s="2" t="s">
        <v>1292</v>
      </c>
      <c r="D908" s="2">
        <v>83</v>
      </c>
      <c r="E908" s="11" t="s">
        <v>1305</v>
      </c>
      <c r="F908" s="10" t="s">
        <v>1306</v>
      </c>
      <c r="G908" s="19">
        <f>CEILING((PRODUCT(1133,EURO)),10)</f>
        <v>43400</v>
      </c>
      <c r="H908" s="32" t="s">
        <v>1377</v>
      </c>
    </row>
    <row r="909" spans="1:8">
      <c r="A909" t="s">
        <v>696</v>
      </c>
      <c r="B909" s="2" t="s">
        <v>1254</v>
      </c>
      <c r="C909" s="2" t="s">
        <v>1292</v>
      </c>
      <c r="D909" s="2">
        <v>83</v>
      </c>
      <c r="E909" s="11" t="s">
        <v>1305</v>
      </c>
      <c r="F909" s="10" t="s">
        <v>1306</v>
      </c>
      <c r="G909" s="19">
        <f>CEILING((PRODUCT(1263,EURO)),10)</f>
        <v>48380</v>
      </c>
      <c r="H909" s="32" t="s">
        <v>1377</v>
      </c>
    </row>
    <row r="910" spans="1:8">
      <c r="A910" t="s">
        <v>697</v>
      </c>
      <c r="B910" s="2" t="s">
        <v>1254</v>
      </c>
      <c r="C910" s="2" t="s">
        <v>1292</v>
      </c>
      <c r="D910" s="2">
        <v>120</v>
      </c>
      <c r="E910" s="11" t="s">
        <v>1305</v>
      </c>
      <c r="F910" s="10" t="s">
        <v>1306</v>
      </c>
      <c r="G910" s="19">
        <f>CEILING((PRODUCT(1971,EURO)),10)</f>
        <v>75500</v>
      </c>
      <c r="H910" s="32" t="s">
        <v>1377</v>
      </c>
    </row>
    <row r="911" spans="1:8">
      <c r="A911" t="s">
        <v>698</v>
      </c>
      <c r="B911" s="2" t="s">
        <v>1254</v>
      </c>
      <c r="C911" s="2" t="s">
        <v>1292</v>
      </c>
      <c r="D911" s="2">
        <v>120</v>
      </c>
      <c r="E911" s="11" t="s">
        <v>1305</v>
      </c>
      <c r="F911" s="10" t="s">
        <v>1306</v>
      </c>
      <c r="G911" s="19">
        <f>CEILING((PRODUCT(1500,EURO)),10)</f>
        <v>57460</v>
      </c>
      <c r="H911" s="32" t="s">
        <v>1377</v>
      </c>
    </row>
    <row r="912" spans="1:8">
      <c r="A912" t="s">
        <v>699</v>
      </c>
      <c r="B912" s="2" t="s">
        <v>1254</v>
      </c>
      <c r="C912" s="2" t="s">
        <v>1292</v>
      </c>
      <c r="D912" s="2">
        <v>120</v>
      </c>
      <c r="E912" s="11" t="s">
        <v>1305</v>
      </c>
      <c r="F912" s="10" t="s">
        <v>1306</v>
      </c>
      <c r="G912" s="19">
        <f>CEILING((PRODUCT(1375,EURO)),10)</f>
        <v>52670</v>
      </c>
      <c r="H912" s="32" t="s">
        <v>1377</v>
      </c>
    </row>
    <row r="913" spans="1:8">
      <c r="A913" t="s">
        <v>700</v>
      </c>
      <c r="B913" s="2" t="s">
        <v>1254</v>
      </c>
      <c r="C913" s="2" t="s">
        <v>1292</v>
      </c>
      <c r="D913" s="2">
        <v>220</v>
      </c>
      <c r="E913" s="11" t="s">
        <v>1305</v>
      </c>
      <c r="F913" s="10" t="s">
        <v>1306</v>
      </c>
      <c r="G913" s="19">
        <f>CEILING((PRODUCT(1387,EURO)),10)</f>
        <v>53130</v>
      </c>
      <c r="H913" s="32" t="s">
        <v>1377</v>
      </c>
    </row>
    <row r="914" spans="1:8">
      <c r="A914" t="s">
        <v>701</v>
      </c>
      <c r="B914" s="2" t="s">
        <v>1254</v>
      </c>
      <c r="C914" s="2" t="s">
        <v>1292</v>
      </c>
      <c r="D914" s="2">
        <v>220</v>
      </c>
      <c r="E914" s="11" t="s">
        <v>1305</v>
      </c>
      <c r="F914" s="10" t="s">
        <v>1306</v>
      </c>
      <c r="G914" s="19">
        <f>CEILING((PRODUCT(2136,EURO)),10)</f>
        <v>81820</v>
      </c>
      <c r="H914" s="32" t="s">
        <v>1377</v>
      </c>
    </row>
    <row r="915" spans="1:8">
      <c r="A915" t="s">
        <v>702</v>
      </c>
      <c r="B915" s="2" t="s">
        <v>1254</v>
      </c>
      <c r="C915" s="2" t="s">
        <v>1292</v>
      </c>
      <c r="D915" s="2">
        <v>220</v>
      </c>
      <c r="E915" s="11" t="s">
        <v>1305</v>
      </c>
      <c r="F915" s="10" t="s">
        <v>1306</v>
      </c>
      <c r="G915" s="19">
        <f>CEILING((PRODUCT(1528,EURO)),10)</f>
        <v>58530</v>
      </c>
      <c r="H915" s="32" t="s">
        <v>1377</v>
      </c>
    </row>
    <row r="916" spans="1:8">
      <c r="A916" t="s">
        <v>703</v>
      </c>
      <c r="B916" s="2" t="s">
        <v>1254</v>
      </c>
      <c r="C916" s="2" t="s">
        <v>1292</v>
      </c>
      <c r="D916" s="2">
        <v>320</v>
      </c>
      <c r="E916" s="11" t="s">
        <v>1305</v>
      </c>
      <c r="F916" s="10" t="s">
        <v>1306</v>
      </c>
      <c r="G916" s="19">
        <f>CEILING((PRODUCT(2395,EURO)),10)</f>
        <v>91740</v>
      </c>
      <c r="H916" s="32" t="s">
        <v>1377</v>
      </c>
    </row>
    <row r="917" spans="1:8">
      <c r="A917" t="s">
        <v>704</v>
      </c>
      <c r="B917" s="2" t="s">
        <v>1257</v>
      </c>
      <c r="C917" s="2" t="s">
        <v>1292</v>
      </c>
      <c r="D917" s="2">
        <v>40</v>
      </c>
      <c r="E917" s="11" t="s">
        <v>1309</v>
      </c>
      <c r="F917" s="11" t="s">
        <v>1307</v>
      </c>
      <c r="G917" s="19">
        <f>CEILING((PRODUCT(413,EURO)),10)</f>
        <v>15820</v>
      </c>
      <c r="H917" s="32" t="s">
        <v>1377</v>
      </c>
    </row>
    <row r="918" spans="1:8">
      <c r="A918" t="s">
        <v>705</v>
      </c>
      <c r="B918" s="2" t="s">
        <v>1255</v>
      </c>
      <c r="C918" s="2" t="s">
        <v>1292</v>
      </c>
      <c r="D918" s="2">
        <v>150</v>
      </c>
      <c r="E918" s="11" t="s">
        <v>1309</v>
      </c>
      <c r="F918" s="11" t="s">
        <v>1307</v>
      </c>
      <c r="G918" s="19">
        <f>CEILING((PRODUCT(720,EURO)),10)</f>
        <v>27580</v>
      </c>
      <c r="H918" s="32" t="s">
        <v>1377</v>
      </c>
    </row>
    <row r="919" spans="1:8">
      <c r="A919" t="s">
        <v>706</v>
      </c>
      <c r="B919" s="2" t="s">
        <v>1255</v>
      </c>
      <c r="C919" s="2" t="s">
        <v>1292</v>
      </c>
      <c r="D919" s="2">
        <v>220</v>
      </c>
      <c r="E919" s="11" t="s">
        <v>1309</v>
      </c>
      <c r="F919" s="11" t="s">
        <v>1307</v>
      </c>
      <c r="G919" s="19">
        <f>CEILING((PRODUCT(779,EURO)),10)</f>
        <v>29840</v>
      </c>
      <c r="H919" s="32" t="s">
        <v>1377</v>
      </c>
    </row>
    <row r="920" spans="1:8">
      <c r="A920" t="s">
        <v>707</v>
      </c>
      <c r="B920" s="2" t="s">
        <v>1255</v>
      </c>
      <c r="C920" s="2" t="s">
        <v>1292</v>
      </c>
      <c r="D920" s="2">
        <v>220</v>
      </c>
      <c r="E920" s="11" t="s">
        <v>1309</v>
      </c>
      <c r="F920" s="11" t="s">
        <v>1307</v>
      </c>
      <c r="G920" s="19">
        <f>CEILING((PRODUCT(921,EURO)),10)</f>
        <v>35280</v>
      </c>
      <c r="H920" s="32" t="s">
        <v>1377</v>
      </c>
    </row>
    <row r="921" spans="1:8">
      <c r="A921" t="s">
        <v>708</v>
      </c>
      <c r="B921" s="2" t="s">
        <v>1255</v>
      </c>
      <c r="C921" s="2" t="s">
        <v>1292</v>
      </c>
      <c r="D921" s="2">
        <v>420</v>
      </c>
      <c r="E921" s="11" t="s">
        <v>1309</v>
      </c>
      <c r="F921" s="11" t="s">
        <v>1307</v>
      </c>
      <c r="G921" s="19">
        <f>CEILING((PRODUCT(879,EURO)),10)</f>
        <v>33670</v>
      </c>
      <c r="H921" s="32" t="s">
        <v>1377</v>
      </c>
    </row>
    <row r="922" spans="1:8">
      <c r="A922" t="s">
        <v>709</v>
      </c>
      <c r="B922" s="2" t="s">
        <v>1255</v>
      </c>
      <c r="C922" s="2" t="s">
        <v>1292</v>
      </c>
      <c r="D922" s="2">
        <v>420</v>
      </c>
      <c r="E922" s="11" t="s">
        <v>1309</v>
      </c>
      <c r="F922" s="11" t="s">
        <v>1307</v>
      </c>
      <c r="G922" s="19">
        <f>CEILING((PRODUCT(1050,EURO)),10)</f>
        <v>40220</v>
      </c>
      <c r="H922" s="32" t="s">
        <v>1377</v>
      </c>
    </row>
    <row r="923" spans="1:8">
      <c r="A923" t="s">
        <v>710</v>
      </c>
      <c r="B923" s="2" t="s">
        <v>1255</v>
      </c>
      <c r="C923" s="2" t="s">
        <v>1292</v>
      </c>
      <c r="D923" s="2">
        <v>620</v>
      </c>
      <c r="E923" s="11" t="s">
        <v>1311</v>
      </c>
      <c r="F923" s="11" t="s">
        <v>1307</v>
      </c>
      <c r="G923" s="19">
        <f>CEILING((PRODUCT(1020,EURO)),10)</f>
        <v>39070</v>
      </c>
      <c r="H923" s="32" t="s">
        <v>1377</v>
      </c>
    </row>
    <row r="924" spans="1:8">
      <c r="A924" t="s">
        <v>711</v>
      </c>
      <c r="B924" s="2" t="s">
        <v>1255</v>
      </c>
      <c r="C924" s="2" t="s">
        <v>1292</v>
      </c>
      <c r="D924" s="2">
        <v>620</v>
      </c>
      <c r="E924" s="11" t="s">
        <v>1311</v>
      </c>
      <c r="F924" s="11" t="s">
        <v>1307</v>
      </c>
      <c r="G924" s="19">
        <f>CEILING((PRODUCT(1192,EURO)),10)</f>
        <v>45660</v>
      </c>
      <c r="H924" s="32" t="s">
        <v>1377</v>
      </c>
    </row>
    <row r="925" spans="1:8">
      <c r="A925" t="s">
        <v>712</v>
      </c>
      <c r="B925" s="2" t="s">
        <v>1257</v>
      </c>
      <c r="C925" s="2" t="s">
        <v>1292</v>
      </c>
      <c r="D925" s="2">
        <v>200</v>
      </c>
      <c r="E925" s="11" t="s">
        <v>1312</v>
      </c>
      <c r="F925" s="11" t="s">
        <v>1305</v>
      </c>
      <c r="G925" s="19">
        <f>CEILING((PRODUCT(342,EURO)),10)</f>
        <v>13100</v>
      </c>
      <c r="H925" s="32" t="s">
        <v>1377</v>
      </c>
    </row>
    <row r="926" spans="1:8">
      <c r="A926" t="s">
        <v>713</v>
      </c>
      <c r="B926" s="2" t="s">
        <v>1257</v>
      </c>
      <c r="C926" s="2" t="s">
        <v>1292</v>
      </c>
      <c r="D926" s="2">
        <v>400</v>
      </c>
      <c r="E926" s="11" t="s">
        <v>1312</v>
      </c>
      <c r="F926" s="11" t="s">
        <v>1305</v>
      </c>
      <c r="G926" s="19">
        <f>CEILING((PRODUCT(384,EURO)),10)</f>
        <v>14710</v>
      </c>
      <c r="H926" s="32" t="s">
        <v>1377</v>
      </c>
    </row>
    <row r="927" spans="1:8">
      <c r="A927" t="s">
        <v>714</v>
      </c>
      <c r="B927" s="2" t="s">
        <v>1255</v>
      </c>
      <c r="C927" s="2" t="s">
        <v>1292</v>
      </c>
      <c r="D927" s="2">
        <v>600</v>
      </c>
      <c r="E927" s="11" t="s">
        <v>1310</v>
      </c>
      <c r="F927" s="11" t="s">
        <v>1305</v>
      </c>
      <c r="G927" s="19">
        <f>CEILING((PRODUCT(667,EURO)),10)</f>
        <v>25550</v>
      </c>
      <c r="H927" s="32" t="s">
        <v>1377</v>
      </c>
    </row>
    <row r="928" spans="1:8">
      <c r="A928" t="s">
        <v>715</v>
      </c>
      <c r="B928" s="2" t="s">
        <v>1255</v>
      </c>
      <c r="C928" s="2" t="s">
        <v>1292</v>
      </c>
      <c r="D928" s="2">
        <v>820</v>
      </c>
      <c r="E928" s="10" t="s">
        <v>1326</v>
      </c>
      <c r="F928" s="11" t="s">
        <v>1305</v>
      </c>
      <c r="G928" s="19">
        <f>CEILING((PRODUCT(720,EURO)),10)</f>
        <v>27580</v>
      </c>
      <c r="H928" s="32" t="s">
        <v>1377</v>
      </c>
    </row>
    <row r="929" spans="1:8">
      <c r="A929" t="s">
        <v>716</v>
      </c>
      <c r="B929" s="2" t="s">
        <v>1255</v>
      </c>
      <c r="C929" s="2" t="s">
        <v>1292</v>
      </c>
      <c r="D929" s="2">
        <v>1500</v>
      </c>
      <c r="E929" s="11" t="s">
        <v>1310</v>
      </c>
      <c r="F929" s="11" t="s">
        <v>1305</v>
      </c>
      <c r="G929" s="19">
        <f>CEILING((PRODUCT(738,EURO)),10)</f>
        <v>28270</v>
      </c>
      <c r="H929" s="32" t="s">
        <v>1377</v>
      </c>
    </row>
    <row r="930" spans="1:8">
      <c r="A930" t="s">
        <v>717</v>
      </c>
      <c r="B930" s="2" t="s">
        <v>1255</v>
      </c>
      <c r="C930" s="2" t="s">
        <v>1292</v>
      </c>
      <c r="D930" s="2">
        <v>2200</v>
      </c>
      <c r="E930" s="11" t="s">
        <v>1310</v>
      </c>
      <c r="F930" s="11" t="s">
        <v>1305</v>
      </c>
      <c r="G930" s="19">
        <f>CEILING((PRODUCT(820,EURO)),10)</f>
        <v>31410</v>
      </c>
      <c r="H930" s="32" t="s">
        <v>1377</v>
      </c>
    </row>
    <row r="931" spans="1:8">
      <c r="A931" t="s">
        <v>718</v>
      </c>
      <c r="B931" s="2" t="s">
        <v>1255</v>
      </c>
      <c r="C931" s="2" t="s">
        <v>1292</v>
      </c>
      <c r="D931" s="2">
        <v>2200</v>
      </c>
      <c r="E931" s="11" t="s">
        <v>1310</v>
      </c>
      <c r="F931" s="11" t="s">
        <v>1305</v>
      </c>
      <c r="G931" s="19">
        <f>CEILING((PRODUCT(950,EURO)),10)</f>
        <v>36390</v>
      </c>
      <c r="H931" s="32" t="s">
        <v>1377</v>
      </c>
    </row>
    <row r="932" spans="1:8">
      <c r="A932" t="s">
        <v>719</v>
      </c>
      <c r="B932" s="2" t="s">
        <v>1255</v>
      </c>
      <c r="C932" s="2" t="s">
        <v>1292</v>
      </c>
      <c r="D932" s="2">
        <v>3000</v>
      </c>
      <c r="E932" s="11" t="s">
        <v>1310</v>
      </c>
      <c r="F932" s="11" t="s">
        <v>1305</v>
      </c>
      <c r="G932" s="19">
        <f>CEILING((PRODUCT(862,EURO)),10)</f>
        <v>33020</v>
      </c>
      <c r="H932" s="32" t="s">
        <v>1377</v>
      </c>
    </row>
    <row r="933" spans="1:8">
      <c r="A933" t="s">
        <v>720</v>
      </c>
      <c r="B933" s="2" t="s">
        <v>1255</v>
      </c>
      <c r="C933" s="2" t="s">
        <v>1292</v>
      </c>
      <c r="D933" s="2">
        <v>4200</v>
      </c>
      <c r="E933" s="11" t="s">
        <v>1310</v>
      </c>
      <c r="F933" s="11" t="s">
        <v>1305</v>
      </c>
      <c r="G933" s="19">
        <f>CEILING((PRODUCT(921,EURO)),10)</f>
        <v>35280</v>
      </c>
      <c r="H933" s="32" t="s">
        <v>1377</v>
      </c>
    </row>
    <row r="934" spans="1:8">
      <c r="A934" t="s">
        <v>721</v>
      </c>
      <c r="B934" s="2" t="s">
        <v>1255</v>
      </c>
      <c r="C934" s="2" t="s">
        <v>1292</v>
      </c>
      <c r="D934" s="2">
        <v>4200</v>
      </c>
      <c r="E934" s="11" t="s">
        <v>1310</v>
      </c>
      <c r="F934" s="11" t="s">
        <v>1305</v>
      </c>
      <c r="G934" s="19">
        <f>CEILING((PRODUCT(1062,EURO)),10)</f>
        <v>40680</v>
      </c>
      <c r="H934" s="32" t="s">
        <v>1377</v>
      </c>
    </row>
    <row r="935" spans="1:8">
      <c r="A935" t="s">
        <v>722</v>
      </c>
      <c r="B935" s="2" t="s">
        <v>1255</v>
      </c>
      <c r="C935" s="2" t="s">
        <v>1292</v>
      </c>
      <c r="D935" s="2">
        <v>6200</v>
      </c>
      <c r="E935" s="10">
        <v>1</v>
      </c>
      <c r="F935" s="11" t="s">
        <v>1305</v>
      </c>
      <c r="G935" s="19">
        <f>CEILING((PRODUCT(1121,EURO)),10)</f>
        <v>42940</v>
      </c>
      <c r="H935" s="32" t="s">
        <v>1377</v>
      </c>
    </row>
    <row r="936" spans="1:8">
      <c r="A936" t="s">
        <v>723</v>
      </c>
      <c r="B936" s="2" t="s">
        <v>1255</v>
      </c>
      <c r="C936" s="2" t="s">
        <v>1292</v>
      </c>
      <c r="D936" s="2">
        <v>400</v>
      </c>
      <c r="E936" s="10">
        <v>2</v>
      </c>
      <c r="F936" s="11" t="s">
        <v>1311</v>
      </c>
      <c r="G936" s="19">
        <f>CEILING((PRODUCT(118,EURO)),10)</f>
        <v>4520</v>
      </c>
      <c r="H936" s="32" t="s">
        <v>1377</v>
      </c>
    </row>
    <row r="937" spans="1:8">
      <c r="A937" t="s">
        <v>724</v>
      </c>
      <c r="B937" s="2" t="s">
        <v>1257</v>
      </c>
      <c r="C937" s="2" t="s">
        <v>1292</v>
      </c>
      <c r="D937" s="2">
        <v>400</v>
      </c>
      <c r="E937" s="10">
        <v>2</v>
      </c>
      <c r="F937" s="11" t="s">
        <v>1311</v>
      </c>
      <c r="G937" s="19">
        <f>CEILING((PRODUCT(213,EURO)),10)</f>
        <v>8160</v>
      </c>
      <c r="H937" s="32" t="s">
        <v>1377</v>
      </c>
    </row>
    <row r="938" spans="1:8">
      <c r="A938" t="s">
        <v>725</v>
      </c>
      <c r="B938" s="2" t="s">
        <v>1257</v>
      </c>
      <c r="C938" s="2" t="s">
        <v>1292</v>
      </c>
      <c r="D938" s="2">
        <v>1000</v>
      </c>
      <c r="E938" s="10">
        <v>2</v>
      </c>
      <c r="F938" s="11" t="s">
        <v>1311</v>
      </c>
      <c r="G938" s="19">
        <f>CEILING((PRODUCT(283,EURO)),10)</f>
        <v>10840</v>
      </c>
      <c r="H938" s="32" t="s">
        <v>1377</v>
      </c>
    </row>
    <row r="939" spans="1:8">
      <c r="A939" t="s">
        <v>726</v>
      </c>
      <c r="B939" s="2" t="s">
        <v>1257</v>
      </c>
      <c r="C939" s="2" t="s">
        <v>1292</v>
      </c>
      <c r="D939" s="2">
        <v>2000</v>
      </c>
      <c r="E939" s="10">
        <v>2</v>
      </c>
      <c r="F939" s="11" t="s">
        <v>1311</v>
      </c>
      <c r="G939" s="19">
        <f>CEILING((PRODUCT(313,EURO)),10)</f>
        <v>11990</v>
      </c>
      <c r="H939" s="32" t="s">
        <v>1377</v>
      </c>
    </row>
    <row r="940" spans="1:8">
      <c r="A940" t="s">
        <v>727</v>
      </c>
      <c r="B940" s="2" t="s">
        <v>1257</v>
      </c>
      <c r="C940" s="2" t="s">
        <v>1292</v>
      </c>
      <c r="D940" s="2">
        <v>4000</v>
      </c>
      <c r="E940" s="10">
        <v>2</v>
      </c>
      <c r="F940" s="11" t="s">
        <v>1311</v>
      </c>
      <c r="G940" s="19">
        <f>CEILING((PRODUCT(384,EURO)),10)</f>
        <v>14710</v>
      </c>
      <c r="H940" s="32" t="s">
        <v>1377</v>
      </c>
    </row>
    <row r="941" spans="1:8">
      <c r="A941" t="s">
        <v>728</v>
      </c>
      <c r="B941" s="2" t="s">
        <v>1255</v>
      </c>
      <c r="C941" s="2" t="s">
        <v>1292</v>
      </c>
      <c r="D941" s="2">
        <v>6000</v>
      </c>
      <c r="E941" s="10">
        <v>5</v>
      </c>
      <c r="F941" s="11" t="s">
        <v>1311</v>
      </c>
      <c r="G941" s="19">
        <f>CEILING((PRODUCT(738,EURO)),10)</f>
        <v>28270</v>
      </c>
      <c r="H941" s="32" t="s">
        <v>1377</v>
      </c>
    </row>
    <row r="942" spans="1:8">
      <c r="A942" t="s">
        <v>729</v>
      </c>
      <c r="B942" s="2" t="s">
        <v>1255</v>
      </c>
      <c r="C942" s="2" t="s">
        <v>1292</v>
      </c>
      <c r="D942" s="2">
        <v>12000</v>
      </c>
      <c r="E942" s="10">
        <v>5</v>
      </c>
      <c r="F942" s="11" t="s">
        <v>1311</v>
      </c>
      <c r="G942" s="19">
        <f>CEILING((PRODUCT(862,EURO)),10)</f>
        <v>33020</v>
      </c>
      <c r="H942" s="32" t="s">
        <v>1377</v>
      </c>
    </row>
    <row r="943" spans="1:8">
      <c r="A943" t="s">
        <v>730</v>
      </c>
      <c r="B943" s="2" t="s">
        <v>1257</v>
      </c>
      <c r="C943" s="2" t="s">
        <v>1292</v>
      </c>
      <c r="D943" s="2">
        <v>6000</v>
      </c>
      <c r="E943" s="10">
        <v>4</v>
      </c>
      <c r="F943" s="11" t="s">
        <v>1312</v>
      </c>
      <c r="G943" s="19">
        <f>CEILING((PRODUCT(342,EURO)),10)</f>
        <v>13100</v>
      </c>
      <c r="H943" s="32" t="s">
        <v>1377</v>
      </c>
    </row>
    <row r="944" spans="1:8">
      <c r="A944" t="s">
        <v>731</v>
      </c>
      <c r="B944" s="2" t="s">
        <v>1255</v>
      </c>
      <c r="C944" s="2" t="s">
        <v>1292</v>
      </c>
      <c r="D944" s="2">
        <v>4000</v>
      </c>
      <c r="E944" s="10">
        <v>20</v>
      </c>
      <c r="F944" s="10">
        <v>1</v>
      </c>
      <c r="G944" s="19">
        <f>CEILING((PRODUCT(95,EURO)),10)</f>
        <v>3640</v>
      </c>
      <c r="H944" s="32" t="s">
        <v>1377</v>
      </c>
    </row>
    <row r="945" spans="1:8">
      <c r="A945" t="s">
        <v>732</v>
      </c>
      <c r="B945" s="2" t="s">
        <v>1257</v>
      </c>
      <c r="C945" s="2" t="s">
        <v>1292</v>
      </c>
      <c r="D945" s="2">
        <v>4000</v>
      </c>
      <c r="E945" s="10">
        <v>20</v>
      </c>
      <c r="F945" s="10">
        <v>1</v>
      </c>
      <c r="G945" s="19">
        <f>CEILING((PRODUCT(183,EURO)),10)</f>
        <v>7010</v>
      </c>
      <c r="H945" s="32" t="s">
        <v>1377</v>
      </c>
    </row>
    <row r="946" spans="1:8">
      <c r="A946" t="s">
        <v>733</v>
      </c>
      <c r="B946" s="2" t="s">
        <v>1257</v>
      </c>
      <c r="C946" s="2" t="s">
        <v>1292</v>
      </c>
      <c r="D946" s="2">
        <v>6000</v>
      </c>
      <c r="E946" s="10">
        <v>20</v>
      </c>
      <c r="F946" s="10">
        <v>1</v>
      </c>
      <c r="G946" s="19">
        <f>CEILING((PRODUCT(213,EURO)),10)</f>
        <v>8160</v>
      </c>
      <c r="H946" s="32" t="s">
        <v>1377</v>
      </c>
    </row>
    <row r="947" spans="1:8">
      <c r="A947" t="s">
        <v>734</v>
      </c>
      <c r="B947" s="2" t="s">
        <v>1258</v>
      </c>
      <c r="C947" s="2" t="s">
        <v>1292</v>
      </c>
      <c r="D947" s="2">
        <v>60</v>
      </c>
      <c r="E947" s="11" t="s">
        <v>1312</v>
      </c>
      <c r="F947" s="11" t="s">
        <v>1305</v>
      </c>
      <c r="G947" s="19">
        <f>CEILING((PRODUCT(112,EURO)),10)</f>
        <v>4290</v>
      </c>
      <c r="H947" s="32" t="s">
        <v>1377</v>
      </c>
    </row>
    <row r="948" spans="1:8">
      <c r="A948" t="s">
        <v>735</v>
      </c>
      <c r="B948" s="2" t="s">
        <v>1258</v>
      </c>
      <c r="C948" s="2" t="s">
        <v>1292</v>
      </c>
      <c r="D948" s="2">
        <v>150</v>
      </c>
      <c r="E948" s="10">
        <v>2</v>
      </c>
      <c r="F948" s="11" t="s">
        <v>1311</v>
      </c>
      <c r="G948" s="19">
        <f>CEILING((PRODUCT(58,EURO)),10)</f>
        <v>2230</v>
      </c>
      <c r="H948" s="32" t="s">
        <v>1377</v>
      </c>
    </row>
    <row r="949" spans="1:8">
      <c r="A949" t="s">
        <v>736</v>
      </c>
      <c r="B949" s="2" t="s">
        <v>1258</v>
      </c>
      <c r="C949" s="2" t="s">
        <v>1292</v>
      </c>
      <c r="D949" s="2">
        <v>320</v>
      </c>
      <c r="E949" s="10">
        <v>2</v>
      </c>
      <c r="F949" s="11" t="s">
        <v>1311</v>
      </c>
      <c r="G949" s="19">
        <f>CEILING((PRODUCT(70,EURO)),10)</f>
        <v>2690</v>
      </c>
      <c r="H949" s="32" t="s">
        <v>1377</v>
      </c>
    </row>
    <row r="950" spans="1:8">
      <c r="A950" t="s">
        <v>737</v>
      </c>
      <c r="B950" s="2" t="s">
        <v>1258</v>
      </c>
      <c r="C950" s="2" t="s">
        <v>1292</v>
      </c>
      <c r="D950" s="2">
        <v>1000</v>
      </c>
      <c r="E950" s="10">
        <v>20</v>
      </c>
      <c r="F950" s="10">
        <v>1</v>
      </c>
      <c r="G950" s="19">
        <f>CEILING((PRODUCT(58,EURO)),10)</f>
        <v>2230</v>
      </c>
      <c r="H950" s="32" t="s">
        <v>1377</v>
      </c>
    </row>
    <row r="951" spans="1:8">
      <c r="A951" t="s">
        <v>738</v>
      </c>
      <c r="B951" s="2" t="s">
        <v>1254</v>
      </c>
      <c r="C951" s="2" t="s">
        <v>1293</v>
      </c>
      <c r="D951" s="2">
        <v>120</v>
      </c>
      <c r="E951" s="11" t="s">
        <v>1307</v>
      </c>
      <c r="F951" s="11" t="s">
        <v>1308</v>
      </c>
      <c r="G951" s="19">
        <f>CEILING((PRODUCT(2825,EUROs)),10)+1000</f>
        <v>111380</v>
      </c>
      <c r="H951" s="32" t="s">
        <v>1377</v>
      </c>
    </row>
    <row r="952" spans="1:8">
      <c r="A952" t="s">
        <v>739</v>
      </c>
      <c r="B952" s="2" t="s">
        <v>1254</v>
      </c>
      <c r="C952" s="2" t="s">
        <v>1293</v>
      </c>
      <c r="D952" s="2">
        <v>220</v>
      </c>
      <c r="E952" s="11" t="s">
        <v>1307</v>
      </c>
      <c r="F952" s="11" t="s">
        <v>1308</v>
      </c>
      <c r="G952" s="19">
        <f>CEILING((PRODUCT(3108,EUROs)),10)+1000</f>
        <v>122430</v>
      </c>
      <c r="H952" s="32" t="s">
        <v>1377</v>
      </c>
    </row>
    <row r="953" spans="1:8">
      <c r="A953" t="s">
        <v>740</v>
      </c>
      <c r="B953" s="2" t="s">
        <v>1254</v>
      </c>
      <c r="C953" s="2" t="s">
        <v>1293</v>
      </c>
      <c r="D953" s="2">
        <v>120</v>
      </c>
      <c r="E953" s="11" t="s">
        <v>1305</v>
      </c>
      <c r="F953" s="10" t="s">
        <v>1306</v>
      </c>
      <c r="G953" s="19">
        <f>CEILING((PRODUCT(2289,EUROs)),10)+1000</f>
        <v>90430</v>
      </c>
      <c r="H953" s="32" t="s">
        <v>1377</v>
      </c>
    </row>
    <row r="954" spans="1:8">
      <c r="A954" t="s">
        <v>741</v>
      </c>
      <c r="B954" s="2" t="s">
        <v>1254</v>
      </c>
      <c r="C954" s="2" t="s">
        <v>1293</v>
      </c>
      <c r="D954" s="2">
        <v>120</v>
      </c>
      <c r="E954" s="11" t="s">
        <v>1305</v>
      </c>
      <c r="F954" s="10" t="s">
        <v>1306</v>
      </c>
      <c r="G954" s="19">
        <f>CEILING((PRODUCT(2058,EUROs)),10)+1000</f>
        <v>81410</v>
      </c>
      <c r="H954" s="32" t="s">
        <v>1377</v>
      </c>
    </row>
    <row r="955" spans="1:8">
      <c r="A955" t="s">
        <v>742</v>
      </c>
      <c r="B955" s="2" t="s">
        <v>1254</v>
      </c>
      <c r="C955" s="2" t="s">
        <v>1293</v>
      </c>
      <c r="D955" s="2">
        <v>120</v>
      </c>
      <c r="E955" s="11" t="s">
        <v>1305</v>
      </c>
      <c r="F955" s="10" t="s">
        <v>1306</v>
      </c>
      <c r="G955" s="19">
        <f>CEILING((PRODUCT(1775,EUROs)),10)+1000</f>
        <v>70350</v>
      </c>
      <c r="H955" s="32" t="s">
        <v>1377</v>
      </c>
    </row>
    <row r="956" spans="1:8">
      <c r="A956" t="s">
        <v>743</v>
      </c>
      <c r="B956" s="2" t="s">
        <v>1254</v>
      </c>
      <c r="C956" s="2" t="s">
        <v>1293</v>
      </c>
      <c r="D956" s="2">
        <v>220</v>
      </c>
      <c r="E956" s="11" t="s">
        <v>1305</v>
      </c>
      <c r="F956" s="10" t="s">
        <v>1306</v>
      </c>
      <c r="G956" s="19">
        <f>CEILING((PRODUCT(2499,EUROs)),10)+1000</f>
        <v>98640</v>
      </c>
      <c r="H956" s="32" t="s">
        <v>1377</v>
      </c>
    </row>
    <row r="957" spans="1:8">
      <c r="A957" t="s">
        <v>744</v>
      </c>
      <c r="B957" s="2" t="s">
        <v>1254</v>
      </c>
      <c r="C957" s="2" t="s">
        <v>1293</v>
      </c>
      <c r="D957" s="2">
        <v>220</v>
      </c>
      <c r="E957" s="11" t="s">
        <v>1305</v>
      </c>
      <c r="F957" s="10" t="s">
        <v>1306</v>
      </c>
      <c r="G957" s="19">
        <f>CEILING((PRODUCT(2268,EUROs)),10)+1000</f>
        <v>89610</v>
      </c>
      <c r="H957" s="32" t="s">
        <v>1377</v>
      </c>
    </row>
    <row r="958" spans="1:8">
      <c r="A958" t="s">
        <v>745</v>
      </c>
      <c r="B958" s="2" t="s">
        <v>1254</v>
      </c>
      <c r="C958" s="2" t="s">
        <v>1293</v>
      </c>
      <c r="D958" s="2">
        <v>220</v>
      </c>
      <c r="E958" s="11" t="s">
        <v>1305</v>
      </c>
      <c r="F958" s="10" t="s">
        <v>1306</v>
      </c>
      <c r="G958" s="19">
        <f>CEILING((PRODUCT(1964,EUROs)),10)+1000</f>
        <v>77740</v>
      </c>
      <c r="H958" s="32" t="s">
        <v>1377</v>
      </c>
    </row>
    <row r="959" spans="1:8">
      <c r="A959" t="s">
        <v>746</v>
      </c>
      <c r="B959" s="2" t="s">
        <v>1254</v>
      </c>
      <c r="C959" s="2" t="s">
        <v>1293</v>
      </c>
      <c r="D959" s="2">
        <v>320</v>
      </c>
      <c r="E959" s="11" t="s">
        <v>1305</v>
      </c>
      <c r="F959" s="10" t="s">
        <v>1306</v>
      </c>
      <c r="G959" s="19">
        <f>CEILING((PRODUCT(2720,EUROs)),10)+1000</f>
        <v>107270</v>
      </c>
      <c r="H959" s="32" t="s">
        <v>1377</v>
      </c>
    </row>
    <row r="960" spans="1:8">
      <c r="A960" t="s">
        <v>747</v>
      </c>
      <c r="B960" s="2" t="s">
        <v>1254</v>
      </c>
      <c r="C960" s="2" t="s">
        <v>1293</v>
      </c>
      <c r="D960" s="2">
        <v>320</v>
      </c>
      <c r="E960" s="11" t="s">
        <v>1305</v>
      </c>
      <c r="F960" s="10" t="s">
        <v>1306</v>
      </c>
      <c r="G960" s="19">
        <f>CEILING((PRODUCT(2457,EUROs)),10)+1000</f>
        <v>97000</v>
      </c>
      <c r="H960" s="32" t="s">
        <v>1377</v>
      </c>
    </row>
    <row r="961" spans="1:8">
      <c r="A961" t="s">
        <v>748</v>
      </c>
      <c r="B961" s="2" t="s">
        <v>1255</v>
      </c>
      <c r="C961" s="2" t="s">
        <v>1293</v>
      </c>
      <c r="D961" s="2">
        <v>220</v>
      </c>
      <c r="E961" s="10" t="s">
        <v>1357</v>
      </c>
      <c r="F961" s="11" t="s">
        <v>1307</v>
      </c>
      <c r="G961" s="19">
        <f>CEILING((PRODUCT(1220,EUROs)),10)+1000</f>
        <v>48670</v>
      </c>
      <c r="H961" s="32" t="s">
        <v>1377</v>
      </c>
    </row>
    <row r="962" spans="1:8">
      <c r="A962" t="s">
        <v>749</v>
      </c>
      <c r="B962" s="2" t="s">
        <v>1255</v>
      </c>
      <c r="C962" s="2" t="s">
        <v>1293</v>
      </c>
      <c r="D962" s="2">
        <v>420</v>
      </c>
      <c r="E962" s="10" t="s">
        <v>1357</v>
      </c>
      <c r="F962" s="11" t="s">
        <v>1307</v>
      </c>
      <c r="G962" s="19">
        <f>CEILING((PRODUCT(1300,EUROs)),10)+1000</f>
        <v>51790</v>
      </c>
      <c r="H962" s="32" t="s">
        <v>1377</v>
      </c>
    </row>
    <row r="963" spans="1:8">
      <c r="A963" t="s">
        <v>750</v>
      </c>
      <c r="B963" s="2" t="s">
        <v>1255</v>
      </c>
      <c r="C963" s="2" t="s">
        <v>1293</v>
      </c>
      <c r="D963" s="2">
        <v>620</v>
      </c>
      <c r="E963" s="10" t="s">
        <v>1357</v>
      </c>
      <c r="F963" s="11" t="s">
        <v>1307</v>
      </c>
      <c r="G963" s="19">
        <f>CEILING((PRODUCT(1470,EUROs)),10)+1000</f>
        <v>58440</v>
      </c>
      <c r="H963" s="32" t="s">
        <v>1377</v>
      </c>
    </row>
    <row r="964" spans="1:8">
      <c r="A964" t="s">
        <v>751</v>
      </c>
      <c r="B964" s="2" t="s">
        <v>1255</v>
      </c>
      <c r="C964" s="2" t="s">
        <v>1293</v>
      </c>
      <c r="D964" s="2">
        <v>420</v>
      </c>
      <c r="E964" s="10" t="s">
        <v>1357</v>
      </c>
      <c r="F964" s="11" t="s">
        <v>1305</v>
      </c>
      <c r="G964" s="19">
        <f>CEILING((PRODUCT(965,EUROs)),10)+1000</f>
        <v>38710</v>
      </c>
      <c r="H964" s="32" t="s">
        <v>1377</v>
      </c>
    </row>
    <row r="965" spans="1:8">
      <c r="A965" t="s">
        <v>752</v>
      </c>
      <c r="B965" s="2" t="s">
        <v>1255</v>
      </c>
      <c r="C965" s="2" t="s">
        <v>1293</v>
      </c>
      <c r="D965" s="2">
        <v>820</v>
      </c>
      <c r="E965" s="10" t="s">
        <v>1357</v>
      </c>
      <c r="F965" s="11" t="s">
        <v>1305</v>
      </c>
      <c r="G965" s="19">
        <f>CEILING((PRODUCT(1090,EUROs)),10)+1000</f>
        <v>43590</v>
      </c>
      <c r="H965" s="32" t="s">
        <v>1377</v>
      </c>
    </row>
    <row r="966" spans="1:8">
      <c r="A966" t="s">
        <v>753</v>
      </c>
      <c r="B966" s="2" t="s">
        <v>1255</v>
      </c>
      <c r="C966" s="2" t="s">
        <v>1293</v>
      </c>
      <c r="D966" s="2">
        <v>2200</v>
      </c>
      <c r="E966" s="10" t="s">
        <v>1357</v>
      </c>
      <c r="F966" s="11" t="s">
        <v>1305</v>
      </c>
      <c r="G966" s="19">
        <f>CEILING((PRODUCT(1180,EUROs)),10)+1000</f>
        <v>47110</v>
      </c>
      <c r="H966" s="32" t="s">
        <v>1377</v>
      </c>
    </row>
    <row r="967" spans="1:8">
      <c r="A967" t="s">
        <v>754</v>
      </c>
      <c r="B967" s="2" t="s">
        <v>1255</v>
      </c>
      <c r="C967" s="2" t="s">
        <v>1293</v>
      </c>
      <c r="D967" s="2">
        <v>4200</v>
      </c>
      <c r="E967" s="10" t="s">
        <v>1357</v>
      </c>
      <c r="F967" s="11" t="s">
        <v>1305</v>
      </c>
      <c r="G967" s="19">
        <f>CEILING((PRODUCT(1350,EUROs)),10)+1000</f>
        <v>53750</v>
      </c>
      <c r="H967" s="32" t="s">
        <v>1377</v>
      </c>
    </row>
    <row r="968" spans="1:8">
      <c r="A968" t="s">
        <v>755</v>
      </c>
      <c r="B968" s="2" t="s">
        <v>1255</v>
      </c>
      <c r="C968" s="2" t="s">
        <v>1293</v>
      </c>
      <c r="D968" s="2">
        <v>6200</v>
      </c>
      <c r="E968" s="10" t="s">
        <v>1357</v>
      </c>
      <c r="F968" s="11" t="s">
        <v>1305</v>
      </c>
      <c r="G968" s="19">
        <f>CEILING((PRODUCT(1560,EUROs)),10)+1000</f>
        <v>61950</v>
      </c>
      <c r="H968" s="32" t="s">
        <v>1377</v>
      </c>
    </row>
    <row r="969" spans="1:8">
      <c r="A969" t="s">
        <v>756</v>
      </c>
      <c r="B969" s="2" t="s">
        <v>1255</v>
      </c>
      <c r="C969" s="2" t="s">
        <v>1293</v>
      </c>
      <c r="D969" s="2">
        <v>4200</v>
      </c>
      <c r="E969" s="10" t="s">
        <v>1357</v>
      </c>
      <c r="F969" s="11" t="s">
        <v>1311</v>
      </c>
      <c r="G969" s="19">
        <f>CEILING((PRODUCT(1090,EUROs)),10)+1000</f>
        <v>43590</v>
      </c>
      <c r="H969" s="32" t="s">
        <v>1377</v>
      </c>
    </row>
    <row r="970" spans="1:8">
      <c r="A970" t="s">
        <v>757</v>
      </c>
      <c r="B970" s="2" t="s">
        <v>1255</v>
      </c>
      <c r="C970" s="2" t="s">
        <v>1293</v>
      </c>
      <c r="D970" s="2">
        <v>8200</v>
      </c>
      <c r="E970" s="10" t="s">
        <v>1357</v>
      </c>
      <c r="F970" s="11" t="s">
        <v>1311</v>
      </c>
      <c r="G970" s="19">
        <f>CEILING((PRODUCT(1180,EUROs)),10)+1000</f>
        <v>47110</v>
      </c>
      <c r="H970" s="32" t="s">
        <v>1377</v>
      </c>
    </row>
    <row r="971" spans="1:8">
      <c r="A971" t="s">
        <v>758</v>
      </c>
      <c r="B971" s="2" t="s">
        <v>1255</v>
      </c>
      <c r="C971" s="2" t="s">
        <v>1293</v>
      </c>
      <c r="D971" s="2">
        <v>220</v>
      </c>
      <c r="E971" s="10" t="s">
        <v>1357</v>
      </c>
      <c r="F971" s="11" t="s">
        <v>1307</v>
      </c>
      <c r="G971" s="19">
        <f>CEILING((PRODUCT(965,EUROs)),10)+1000</f>
        <v>38710</v>
      </c>
      <c r="H971" s="32" t="s">
        <v>1377</v>
      </c>
    </row>
    <row r="972" spans="1:8">
      <c r="A972" t="s">
        <v>759</v>
      </c>
      <c r="B972" s="2" t="s">
        <v>1255</v>
      </c>
      <c r="C972" s="2" t="s">
        <v>1293</v>
      </c>
      <c r="D972" s="2">
        <v>420</v>
      </c>
      <c r="E972" s="10" t="s">
        <v>1357</v>
      </c>
      <c r="F972" s="11" t="s">
        <v>1307</v>
      </c>
      <c r="G972" s="19">
        <f>CEILING((PRODUCT(1050,EUROs)),10)+1000</f>
        <v>42030</v>
      </c>
      <c r="H972" s="32" t="s">
        <v>1377</v>
      </c>
    </row>
    <row r="973" spans="1:8">
      <c r="A973" t="s">
        <v>760</v>
      </c>
      <c r="B973" s="2" t="s">
        <v>1255</v>
      </c>
      <c r="C973" s="2" t="s">
        <v>1293</v>
      </c>
      <c r="D973" s="2">
        <v>620</v>
      </c>
      <c r="E973" s="10" t="s">
        <v>1357</v>
      </c>
      <c r="F973" s="11" t="s">
        <v>1307</v>
      </c>
      <c r="G973" s="19">
        <f>CEILING((PRODUCT(1220,EUROs)),10)+1000</f>
        <v>48670</v>
      </c>
      <c r="H973" s="32" t="s">
        <v>1377</v>
      </c>
    </row>
    <row r="974" spans="1:8">
      <c r="A974" t="s">
        <v>761</v>
      </c>
      <c r="B974" s="2" t="s">
        <v>1255</v>
      </c>
      <c r="C974" s="2" t="s">
        <v>1293</v>
      </c>
      <c r="D974" s="2">
        <v>420</v>
      </c>
      <c r="E974" s="10" t="s">
        <v>1357</v>
      </c>
      <c r="F974" s="11" t="s">
        <v>1305</v>
      </c>
      <c r="G974" s="19">
        <f>CEILING((PRODUCT(795,EUROs)),10)+1000</f>
        <v>32060</v>
      </c>
      <c r="H974" s="32" t="s">
        <v>1377</v>
      </c>
    </row>
    <row r="975" spans="1:8">
      <c r="A975" t="s">
        <v>762</v>
      </c>
      <c r="B975" s="2" t="s">
        <v>1255</v>
      </c>
      <c r="C975" s="2" t="s">
        <v>1293</v>
      </c>
      <c r="D975" s="2">
        <v>820</v>
      </c>
      <c r="E975" s="10" t="s">
        <v>1357</v>
      </c>
      <c r="F975" s="11" t="s">
        <v>1305</v>
      </c>
      <c r="G975" s="19">
        <f>CEILING((PRODUCT(880,EUROs)),10)+1000</f>
        <v>35390</v>
      </c>
      <c r="H975" s="32" t="s">
        <v>1377</v>
      </c>
    </row>
    <row r="976" spans="1:8">
      <c r="A976" t="s">
        <v>763</v>
      </c>
      <c r="B976" s="2" t="s">
        <v>1255</v>
      </c>
      <c r="C976" s="2" t="s">
        <v>1293</v>
      </c>
      <c r="D976" s="2">
        <v>2200</v>
      </c>
      <c r="E976" s="10" t="s">
        <v>1357</v>
      </c>
      <c r="F976" s="11" t="s">
        <v>1305</v>
      </c>
      <c r="G976" s="19">
        <f>CEILING((PRODUCT(965,EUROs)),10)+1000</f>
        <v>38710</v>
      </c>
      <c r="H976" s="32" t="s">
        <v>1377</v>
      </c>
    </row>
    <row r="977" spans="1:8">
      <c r="A977" t="s">
        <v>764</v>
      </c>
      <c r="B977" s="2" t="s">
        <v>1255</v>
      </c>
      <c r="C977" s="2" t="s">
        <v>1293</v>
      </c>
      <c r="D977" s="2">
        <v>4200</v>
      </c>
      <c r="E977" s="10" t="s">
        <v>1357</v>
      </c>
      <c r="F977" s="11" t="s">
        <v>1305</v>
      </c>
      <c r="G977" s="19">
        <f>CEILING((PRODUCT(1050,EUROs)),10)+1000</f>
        <v>42030</v>
      </c>
      <c r="H977" s="32" t="s">
        <v>1377</v>
      </c>
    </row>
    <row r="978" spans="1:8">
      <c r="A978" t="s">
        <v>765</v>
      </c>
      <c r="B978" s="2" t="s">
        <v>1255</v>
      </c>
      <c r="C978" s="2" t="s">
        <v>1293</v>
      </c>
      <c r="D978" s="2">
        <v>6200</v>
      </c>
      <c r="E978" s="10" t="s">
        <v>1357</v>
      </c>
      <c r="F978" s="11" t="s">
        <v>1305</v>
      </c>
      <c r="G978" s="19">
        <f>CEILING((PRODUCT(1220,EUROs)),10)+1000</f>
        <v>48670</v>
      </c>
      <c r="H978" s="32" t="s">
        <v>1377</v>
      </c>
    </row>
    <row r="979" spans="1:8">
      <c r="A979" t="s">
        <v>766</v>
      </c>
      <c r="B979" s="2" t="s">
        <v>1255</v>
      </c>
      <c r="C979" s="2" t="s">
        <v>1293</v>
      </c>
      <c r="D979" s="2">
        <v>4200</v>
      </c>
      <c r="E979" s="10" t="s">
        <v>1357</v>
      </c>
      <c r="F979" s="11" t="s">
        <v>1311</v>
      </c>
      <c r="G979" s="19">
        <f>CEILING((PRODUCT(840,EUROs)),10)+1000</f>
        <v>33820</v>
      </c>
      <c r="H979" s="32" t="s">
        <v>1377</v>
      </c>
    </row>
    <row r="980" spans="1:8">
      <c r="A980" t="s">
        <v>767</v>
      </c>
      <c r="B980" s="2" t="s">
        <v>1255</v>
      </c>
      <c r="C980" s="2" t="s">
        <v>1293</v>
      </c>
      <c r="D980" s="2">
        <v>8200</v>
      </c>
      <c r="E980" s="10" t="s">
        <v>1357</v>
      </c>
      <c r="F980" s="11" t="s">
        <v>1311</v>
      </c>
      <c r="G980" s="19">
        <f>CEILING((PRODUCT(965,EUROs)),10)+1000</f>
        <v>38710</v>
      </c>
      <c r="H980" s="32" t="s">
        <v>1377</v>
      </c>
    </row>
    <row r="981" spans="1:8">
      <c r="A981" t="s">
        <v>768</v>
      </c>
      <c r="B981" s="2" t="s">
        <v>1255</v>
      </c>
      <c r="C981" s="2" t="s">
        <v>1293</v>
      </c>
      <c r="D981" s="2">
        <v>220</v>
      </c>
      <c r="E981" s="10" t="s">
        <v>1357</v>
      </c>
      <c r="F981" s="11" t="s">
        <v>1307</v>
      </c>
      <c r="G981" s="19">
        <f>CEILING((PRODUCT(665,EUROs)),10)+1000</f>
        <v>26990</v>
      </c>
      <c r="H981" s="32" t="s">
        <v>1377</v>
      </c>
    </row>
    <row r="982" spans="1:8">
      <c r="A982" t="s">
        <v>769</v>
      </c>
      <c r="B982" s="2" t="s">
        <v>1255</v>
      </c>
      <c r="C982" s="2" t="s">
        <v>1293</v>
      </c>
      <c r="D982" s="2">
        <v>320</v>
      </c>
      <c r="E982" s="10" t="s">
        <v>1357</v>
      </c>
      <c r="F982" s="11" t="s">
        <v>1307</v>
      </c>
      <c r="G982" s="19">
        <f>CEILING((PRODUCT(750,EUROs)),10)+1000</f>
        <v>30310</v>
      </c>
      <c r="H982" s="32" t="s">
        <v>1377</v>
      </c>
    </row>
    <row r="983" spans="1:8">
      <c r="A983" t="s">
        <v>770</v>
      </c>
      <c r="B983" s="2" t="s">
        <v>1255</v>
      </c>
      <c r="C983" s="2" t="s">
        <v>1293</v>
      </c>
      <c r="D983" s="2">
        <v>320</v>
      </c>
      <c r="E983" s="10" t="s">
        <v>1357</v>
      </c>
      <c r="F983" s="11" t="s">
        <v>1305</v>
      </c>
      <c r="G983" s="19">
        <f>CEILING((PRODUCT(540,EUROs)),10)+1000</f>
        <v>22100</v>
      </c>
      <c r="H983" s="32" t="s">
        <v>1377</v>
      </c>
    </row>
    <row r="984" spans="1:8">
      <c r="A984" t="s">
        <v>771</v>
      </c>
      <c r="B984" s="2" t="s">
        <v>1255</v>
      </c>
      <c r="C984" s="2" t="s">
        <v>1293</v>
      </c>
      <c r="D984" s="2">
        <v>620</v>
      </c>
      <c r="E984" s="10" t="s">
        <v>1357</v>
      </c>
      <c r="F984" s="11" t="s">
        <v>1305</v>
      </c>
      <c r="G984" s="19">
        <f>CEILING((PRODUCT(550,EUROs)),10)+1000</f>
        <v>22490</v>
      </c>
      <c r="H984" s="32" t="s">
        <v>1377</v>
      </c>
    </row>
    <row r="985" spans="1:8">
      <c r="A985" t="s">
        <v>772</v>
      </c>
      <c r="B985" s="2" t="s">
        <v>1255</v>
      </c>
      <c r="C985" s="2" t="s">
        <v>1293</v>
      </c>
      <c r="D985" s="2">
        <v>2200</v>
      </c>
      <c r="E985" s="10" t="s">
        <v>1357</v>
      </c>
      <c r="F985" s="11" t="s">
        <v>1305</v>
      </c>
      <c r="G985" s="19">
        <f>CEILING((PRODUCT(665,EUROs)),10)+1000</f>
        <v>26990</v>
      </c>
      <c r="H985" s="32" t="s">
        <v>1377</v>
      </c>
    </row>
    <row r="986" spans="1:8">
      <c r="A986" t="s">
        <v>773</v>
      </c>
      <c r="B986" s="2" t="s">
        <v>1255</v>
      </c>
      <c r="C986" s="2" t="s">
        <v>1293</v>
      </c>
      <c r="D986" s="2">
        <v>3200</v>
      </c>
      <c r="E986" s="10" t="s">
        <v>1357</v>
      </c>
      <c r="F986" s="11" t="s">
        <v>1305</v>
      </c>
      <c r="G986" s="19">
        <f>CEILING((PRODUCT(750,EUROs)),10)+1000</f>
        <v>30310</v>
      </c>
      <c r="H986" s="32" t="s">
        <v>1377</v>
      </c>
    </row>
    <row r="987" spans="1:8">
      <c r="A987" t="s">
        <v>774</v>
      </c>
      <c r="B987" s="2" t="s">
        <v>1255</v>
      </c>
      <c r="C987" s="2" t="s">
        <v>1293</v>
      </c>
      <c r="D987" s="2">
        <v>3200</v>
      </c>
      <c r="E987" s="10" t="s">
        <v>1357</v>
      </c>
      <c r="F987" s="11" t="s">
        <v>1311</v>
      </c>
      <c r="G987" s="19">
        <f>CEILING((PRODUCT(540,EUROs)),10)+1000</f>
        <v>22100</v>
      </c>
      <c r="H987" s="32" t="s">
        <v>1377</v>
      </c>
    </row>
    <row r="988" spans="1:8">
      <c r="A988" t="s">
        <v>775</v>
      </c>
      <c r="B988" s="2" t="s">
        <v>1255</v>
      </c>
      <c r="C988" s="2" t="s">
        <v>1293</v>
      </c>
      <c r="D988" s="2">
        <v>120</v>
      </c>
      <c r="E988" s="10" t="s">
        <v>1357</v>
      </c>
      <c r="F988" s="11" t="s">
        <v>1305</v>
      </c>
      <c r="G988" s="19">
        <f>CEILING((PRODUCT(270,EUROs)),10)+1000</f>
        <v>11550</v>
      </c>
      <c r="H988" s="32" t="s">
        <v>1377</v>
      </c>
    </row>
    <row r="989" spans="1:8">
      <c r="A989" t="s">
        <v>776</v>
      </c>
      <c r="B989" s="2" t="s">
        <v>1255</v>
      </c>
      <c r="C989" s="2" t="s">
        <v>1293</v>
      </c>
      <c r="D989" s="2">
        <v>200</v>
      </c>
      <c r="E989" s="10" t="s">
        <v>1357</v>
      </c>
      <c r="F989" s="11" t="s">
        <v>1305</v>
      </c>
      <c r="G989" s="19">
        <f>CEILING((PRODUCT(295,EUROs)),10)+1000</f>
        <v>12530</v>
      </c>
      <c r="H989" s="32" t="s">
        <v>1377</v>
      </c>
    </row>
    <row r="990" spans="1:8">
      <c r="A990" t="s">
        <v>777</v>
      </c>
      <c r="B990" s="2" t="s">
        <v>1255</v>
      </c>
      <c r="C990" s="2" t="s">
        <v>1293</v>
      </c>
      <c r="D990" s="2">
        <v>300</v>
      </c>
      <c r="E990" s="10" t="s">
        <v>1357</v>
      </c>
      <c r="F990" s="11" t="s">
        <v>1305</v>
      </c>
      <c r="G990" s="19">
        <f>CEILING((PRODUCT(350,EUROs)),10)+1000</f>
        <v>14680</v>
      </c>
      <c r="H990" s="32" t="s">
        <v>1377</v>
      </c>
    </row>
    <row r="991" spans="1:8">
      <c r="A991" t="s">
        <v>778</v>
      </c>
      <c r="B991" s="2" t="s">
        <v>1255</v>
      </c>
      <c r="C991" s="2" t="s">
        <v>1293</v>
      </c>
      <c r="D991" s="2">
        <v>600</v>
      </c>
      <c r="E991" s="10" t="s">
        <v>1357</v>
      </c>
      <c r="F991" s="11" t="s">
        <v>1316</v>
      </c>
      <c r="G991" s="19">
        <f>CEILING((PRODUCT(270,EUROs)),10)+1000</f>
        <v>11550</v>
      </c>
      <c r="H991" s="32" t="s">
        <v>1377</v>
      </c>
    </row>
    <row r="992" spans="1:8">
      <c r="A992" t="s">
        <v>779</v>
      </c>
      <c r="B992" s="2" t="s">
        <v>1255</v>
      </c>
      <c r="C992" s="2" t="s">
        <v>1293</v>
      </c>
      <c r="D992" s="2">
        <v>600</v>
      </c>
      <c r="E992" s="10" t="s">
        <v>1357</v>
      </c>
      <c r="F992" s="11" t="s">
        <v>1311</v>
      </c>
      <c r="G992" s="19">
        <f>CEILING((PRODUCT(270,EUROs)),10)+1000</f>
        <v>11550</v>
      </c>
      <c r="H992" s="32" t="s">
        <v>1377</v>
      </c>
    </row>
    <row r="993" spans="1:8">
      <c r="A993" t="s">
        <v>780</v>
      </c>
      <c r="B993" s="2" t="s">
        <v>1255</v>
      </c>
      <c r="C993" s="2" t="s">
        <v>1293</v>
      </c>
      <c r="D993" s="2">
        <v>1200</v>
      </c>
      <c r="E993" s="10" t="s">
        <v>1357</v>
      </c>
      <c r="F993" s="11" t="s">
        <v>1311</v>
      </c>
      <c r="G993" s="19">
        <f>CEILING((PRODUCT(295,EUROs)),10)+1000</f>
        <v>12530</v>
      </c>
      <c r="H993" s="32" t="s">
        <v>1377</v>
      </c>
    </row>
    <row r="994" spans="1:8">
      <c r="A994" t="s">
        <v>781</v>
      </c>
      <c r="B994" s="2" t="s">
        <v>1255</v>
      </c>
      <c r="C994" s="2" t="s">
        <v>1293</v>
      </c>
      <c r="D994" s="2">
        <v>2000</v>
      </c>
      <c r="E994" s="10" t="s">
        <v>1357</v>
      </c>
      <c r="F994" s="11" t="s">
        <v>1311</v>
      </c>
      <c r="G994" s="19">
        <f>CEILING((PRODUCT(325,EUROs)),10)+1000</f>
        <v>13700</v>
      </c>
      <c r="H994" s="32" t="s">
        <v>1377</v>
      </c>
    </row>
    <row r="995" spans="1:8">
      <c r="A995" t="s">
        <v>782</v>
      </c>
      <c r="B995" s="2" t="s">
        <v>1255</v>
      </c>
      <c r="C995" s="2" t="s">
        <v>1293</v>
      </c>
      <c r="D995" s="2">
        <v>3000</v>
      </c>
      <c r="E995" s="10" t="s">
        <v>1357</v>
      </c>
      <c r="F995" s="11" t="s">
        <v>1311</v>
      </c>
      <c r="G995" s="19">
        <f>CEILING((PRODUCT(385,EUROs)),10)+1000</f>
        <v>16050</v>
      </c>
      <c r="H995" s="32" t="s">
        <v>1377</v>
      </c>
    </row>
    <row r="996" spans="1:8">
      <c r="A996" t="s">
        <v>783</v>
      </c>
      <c r="B996" s="2" t="s">
        <v>1255</v>
      </c>
      <c r="C996" s="2" t="s">
        <v>1293</v>
      </c>
      <c r="D996" s="2">
        <v>6000</v>
      </c>
      <c r="E996" s="10" t="s">
        <v>1357</v>
      </c>
      <c r="F996" s="10">
        <v>1</v>
      </c>
      <c r="G996" s="19">
        <f>CEILING((PRODUCT(270,EUROs)),10)+1000</f>
        <v>11550</v>
      </c>
      <c r="H996" s="32" t="s">
        <v>1377</v>
      </c>
    </row>
    <row r="997" spans="1:8">
      <c r="A997" t="s">
        <v>784</v>
      </c>
      <c r="B997" s="2" t="s">
        <v>1255</v>
      </c>
      <c r="C997" s="2" t="s">
        <v>1293</v>
      </c>
      <c r="D997" s="2">
        <v>12000</v>
      </c>
      <c r="E997" s="10" t="s">
        <v>1357</v>
      </c>
      <c r="F997" s="10">
        <v>1</v>
      </c>
      <c r="G997" s="19">
        <f>CEILING((PRODUCT(310,EUROs)),10)+1000</f>
        <v>13120</v>
      </c>
      <c r="H997" s="32" t="s">
        <v>1377</v>
      </c>
    </row>
    <row r="998" spans="1:8">
      <c r="A998" t="s">
        <v>785</v>
      </c>
      <c r="B998" s="2" t="s">
        <v>1254</v>
      </c>
      <c r="C998" s="2" t="s">
        <v>1293</v>
      </c>
      <c r="D998" s="2">
        <v>120</v>
      </c>
      <c r="E998" s="11" t="s">
        <v>1305</v>
      </c>
      <c r="F998" s="10" t="s">
        <v>1306</v>
      </c>
      <c r="G998" s="19">
        <f>CEILING((PRODUCT(1380,EUROs)),10)+1000</f>
        <v>54920</v>
      </c>
      <c r="H998" s="32" t="s">
        <v>1377</v>
      </c>
    </row>
    <row r="999" spans="1:8">
      <c r="A999" t="s">
        <v>786</v>
      </c>
      <c r="B999" s="2" t="s">
        <v>1254</v>
      </c>
      <c r="C999" s="2" t="s">
        <v>1293</v>
      </c>
      <c r="D999" s="2">
        <v>120</v>
      </c>
      <c r="E999" s="11" t="s">
        <v>1305</v>
      </c>
      <c r="F999" s="10" t="s">
        <v>1306</v>
      </c>
      <c r="G999" s="19">
        <f>CEILING((PRODUCT(1610,EUROs)),10)+1000</f>
        <v>63910</v>
      </c>
      <c r="H999" s="32" t="s">
        <v>1377</v>
      </c>
    </row>
    <row r="1000" spans="1:8">
      <c r="A1000" t="s">
        <v>787</v>
      </c>
      <c r="B1000" s="2" t="s">
        <v>1254</v>
      </c>
      <c r="C1000" s="2" t="s">
        <v>1293</v>
      </c>
      <c r="D1000" s="2">
        <v>120</v>
      </c>
      <c r="E1000" s="11" t="s">
        <v>1305</v>
      </c>
      <c r="F1000" s="10" t="s">
        <v>1306</v>
      </c>
      <c r="G1000" s="19">
        <f>CEILING((PRODUCT(1840,EUROs)),10)+1000</f>
        <v>72890</v>
      </c>
      <c r="H1000" s="32" t="s">
        <v>1377</v>
      </c>
    </row>
    <row r="1001" spans="1:8">
      <c r="A1001" t="s">
        <v>788</v>
      </c>
      <c r="B1001" s="2" t="s">
        <v>1254</v>
      </c>
      <c r="C1001" s="2" t="s">
        <v>1293</v>
      </c>
      <c r="D1001" s="2">
        <v>200</v>
      </c>
      <c r="E1001" s="11" t="s">
        <v>1305</v>
      </c>
      <c r="F1001" s="10" t="s">
        <v>1306</v>
      </c>
      <c r="G1001" s="19">
        <f>CEILING((PRODUCT(1760,EUROs)),10)+1000</f>
        <v>69770</v>
      </c>
      <c r="H1001" s="32" t="s">
        <v>1377</v>
      </c>
    </row>
    <row r="1002" spans="1:8">
      <c r="A1002" t="s">
        <v>789</v>
      </c>
      <c r="B1002" s="2" t="s">
        <v>1254</v>
      </c>
      <c r="C1002" s="2" t="s">
        <v>1293</v>
      </c>
      <c r="D1002" s="2">
        <v>220</v>
      </c>
      <c r="E1002" s="11" t="s">
        <v>1305</v>
      </c>
      <c r="F1002" s="10" t="s">
        <v>1306</v>
      </c>
      <c r="G1002" s="19">
        <f>CEILING((PRODUCT(1530,EUROs)),10)+1000</f>
        <v>60780</v>
      </c>
      <c r="H1002" s="32" t="s">
        <v>1377</v>
      </c>
    </row>
    <row r="1003" spans="1:8">
      <c r="A1003" t="s">
        <v>790</v>
      </c>
      <c r="B1003" s="2" t="s">
        <v>1254</v>
      </c>
      <c r="C1003" s="2" t="s">
        <v>1293</v>
      </c>
      <c r="D1003" s="2">
        <v>220</v>
      </c>
      <c r="E1003" s="11" t="s">
        <v>1305</v>
      </c>
      <c r="F1003" s="10" t="s">
        <v>1306</v>
      </c>
      <c r="G1003" s="19">
        <f>CEILING((PRODUCT(1990,EUROs)),10)+1000</f>
        <v>78750</v>
      </c>
      <c r="H1003" s="32" t="s">
        <v>1377</v>
      </c>
    </row>
    <row r="1004" spans="1:8">
      <c r="A1004" t="s">
        <v>791</v>
      </c>
      <c r="B1004" s="2" t="s">
        <v>1254</v>
      </c>
      <c r="C1004" s="2" t="s">
        <v>1293</v>
      </c>
      <c r="D1004" s="2">
        <v>320</v>
      </c>
      <c r="E1004" s="11" t="s">
        <v>1305</v>
      </c>
      <c r="F1004" s="10" t="s">
        <v>1306</v>
      </c>
      <c r="G1004" s="19">
        <f>CEILING((PRODUCT(2220,EUROs)),10)+1000</f>
        <v>87740</v>
      </c>
      <c r="H1004" s="32" t="s">
        <v>1377</v>
      </c>
    </row>
    <row r="1005" spans="1:8">
      <c r="A1005" t="s">
        <v>792</v>
      </c>
      <c r="B1005" s="8" t="s">
        <v>1280</v>
      </c>
      <c r="C1005" s="4" t="s">
        <v>1294</v>
      </c>
      <c r="D1005" s="4">
        <v>6000</v>
      </c>
      <c r="E1005" s="11">
        <v>20</v>
      </c>
      <c r="F1005" s="11">
        <v>1</v>
      </c>
      <c r="G1005" s="20">
        <f>PRODUCT(1230,USDs)</f>
        <v>38745</v>
      </c>
      <c r="H1005" s="32" t="s">
        <v>1377</v>
      </c>
    </row>
    <row r="1006" spans="1:8">
      <c r="A1006" t="s">
        <v>793</v>
      </c>
      <c r="B1006" s="8" t="s">
        <v>1280</v>
      </c>
      <c r="C1006" s="4" t="s">
        <v>1294</v>
      </c>
      <c r="D1006" s="4">
        <v>15000</v>
      </c>
      <c r="E1006" s="11">
        <v>40</v>
      </c>
      <c r="F1006" s="11">
        <v>2</v>
      </c>
      <c r="G1006" s="20">
        <f>PRODUCT(1230,USDs)</f>
        <v>38745</v>
      </c>
      <c r="H1006" s="32" t="s">
        <v>1377</v>
      </c>
    </row>
    <row r="1007" spans="1:8">
      <c r="A1007" t="s">
        <v>794</v>
      </c>
      <c r="B1007" s="8" t="s">
        <v>1280</v>
      </c>
      <c r="C1007" s="4" t="s">
        <v>1294</v>
      </c>
      <c r="D1007" s="4">
        <v>30000</v>
      </c>
      <c r="E1007" s="11">
        <v>100</v>
      </c>
      <c r="F1007" s="11">
        <v>5</v>
      </c>
      <c r="G1007" s="20">
        <f>PRODUCT(1230,USDs)</f>
        <v>38745</v>
      </c>
      <c r="H1007" s="32" t="s">
        <v>1377</v>
      </c>
    </row>
    <row r="1008" spans="1:8">
      <c r="A1008" t="s">
        <v>795</v>
      </c>
      <c r="B1008" s="8" t="s">
        <v>1266</v>
      </c>
      <c r="C1008" s="4" t="s">
        <v>1294</v>
      </c>
      <c r="D1008" s="4">
        <v>6000</v>
      </c>
      <c r="E1008" s="11">
        <v>20</v>
      </c>
      <c r="F1008" s="11">
        <v>1</v>
      </c>
      <c r="G1008" s="20">
        <f>PRODUCT(280,USDs)</f>
        <v>8820</v>
      </c>
      <c r="H1008" s="32" t="s">
        <v>1377</v>
      </c>
    </row>
    <row r="1009" spans="1:8">
      <c r="A1009" t="s">
        <v>796</v>
      </c>
      <c r="B1009" s="8" t="s">
        <v>1266</v>
      </c>
      <c r="C1009" s="4" t="s">
        <v>1294</v>
      </c>
      <c r="D1009" s="4">
        <v>6000</v>
      </c>
      <c r="E1009" s="11">
        <v>20</v>
      </c>
      <c r="F1009" s="11">
        <v>1</v>
      </c>
      <c r="G1009" s="20">
        <f>PRODUCT(290,USDs)</f>
        <v>9135</v>
      </c>
      <c r="H1009" s="32" t="s">
        <v>1377</v>
      </c>
    </row>
    <row r="1010" spans="1:8">
      <c r="A1010" t="s">
        <v>797</v>
      </c>
      <c r="B1010" s="8" t="s">
        <v>1266</v>
      </c>
      <c r="C1010" s="4" t="s">
        <v>1294</v>
      </c>
      <c r="D1010" s="4">
        <v>6000</v>
      </c>
      <c r="E1010" s="11">
        <v>20</v>
      </c>
      <c r="F1010" s="11">
        <v>1</v>
      </c>
      <c r="G1010" s="20">
        <f>PRODUCT(300,USDs)</f>
        <v>9450</v>
      </c>
      <c r="H1010" s="32" t="s">
        <v>1377</v>
      </c>
    </row>
    <row r="1011" spans="1:8">
      <c r="A1011" t="s">
        <v>798</v>
      </c>
      <c r="B1011" s="8" t="s">
        <v>1266</v>
      </c>
      <c r="C1011" s="4" t="s">
        <v>1294</v>
      </c>
      <c r="D1011" s="4">
        <v>6000</v>
      </c>
      <c r="E1011" s="11">
        <v>20</v>
      </c>
      <c r="F1011" s="11">
        <v>1</v>
      </c>
      <c r="G1011" s="20">
        <f>PRODUCT(310,USDs)</f>
        <v>9765</v>
      </c>
      <c r="H1011" s="32" t="s">
        <v>1377</v>
      </c>
    </row>
    <row r="1012" spans="1:8">
      <c r="A1012" t="s">
        <v>799</v>
      </c>
      <c r="B1012" s="8" t="s">
        <v>1266</v>
      </c>
      <c r="C1012" s="4" t="s">
        <v>1294</v>
      </c>
      <c r="D1012" s="4">
        <v>15000</v>
      </c>
      <c r="E1012" s="11">
        <v>40</v>
      </c>
      <c r="F1012" s="11">
        <v>2</v>
      </c>
      <c r="G1012" s="20">
        <f>PRODUCT(280,USDs)</f>
        <v>8820</v>
      </c>
      <c r="H1012" s="32" t="s">
        <v>1377</v>
      </c>
    </row>
    <row r="1013" spans="1:8">
      <c r="A1013" t="s">
        <v>800</v>
      </c>
      <c r="B1013" s="8" t="s">
        <v>1266</v>
      </c>
      <c r="C1013" s="4" t="s">
        <v>1294</v>
      </c>
      <c r="D1013" s="4">
        <v>15000</v>
      </c>
      <c r="E1013" s="11">
        <v>40</v>
      </c>
      <c r="F1013" s="11">
        <v>2</v>
      </c>
      <c r="G1013" s="20">
        <f>PRODUCT(290,USDs)</f>
        <v>9135</v>
      </c>
      <c r="H1013" s="32" t="s">
        <v>1377</v>
      </c>
    </row>
    <row r="1014" spans="1:8">
      <c r="A1014" t="s">
        <v>801</v>
      </c>
      <c r="B1014" s="8" t="s">
        <v>1266</v>
      </c>
      <c r="C1014" s="4" t="s">
        <v>1294</v>
      </c>
      <c r="D1014" s="4">
        <v>15000</v>
      </c>
      <c r="E1014" s="11">
        <v>40</v>
      </c>
      <c r="F1014" s="11">
        <v>2</v>
      </c>
      <c r="G1014" s="20">
        <f>PRODUCT(300,USDs)</f>
        <v>9450</v>
      </c>
      <c r="H1014" s="32" t="s">
        <v>1377</v>
      </c>
    </row>
    <row r="1015" spans="1:8">
      <c r="A1015" t="s">
        <v>802</v>
      </c>
      <c r="B1015" s="8" t="s">
        <v>1266</v>
      </c>
      <c r="C1015" s="4" t="s">
        <v>1294</v>
      </c>
      <c r="D1015" s="4">
        <v>15000</v>
      </c>
      <c r="E1015" s="11">
        <v>40</v>
      </c>
      <c r="F1015" s="11">
        <v>2</v>
      </c>
      <c r="G1015" s="20">
        <f>PRODUCT(310,USDs)</f>
        <v>9765</v>
      </c>
      <c r="H1015" s="32" t="s">
        <v>1377</v>
      </c>
    </row>
    <row r="1016" spans="1:8">
      <c r="A1016" t="s">
        <v>803</v>
      </c>
      <c r="B1016" s="8" t="s">
        <v>1266</v>
      </c>
      <c r="C1016" s="4" t="s">
        <v>1294</v>
      </c>
      <c r="D1016" s="4">
        <v>30000</v>
      </c>
      <c r="E1016" s="11">
        <v>100</v>
      </c>
      <c r="F1016" s="11">
        <v>5</v>
      </c>
      <c r="G1016" s="20">
        <f>PRODUCT(280,USDs)</f>
        <v>8820</v>
      </c>
      <c r="H1016" s="32" t="s">
        <v>1377</v>
      </c>
    </row>
    <row r="1017" spans="1:8">
      <c r="A1017" t="s">
        <v>804</v>
      </c>
      <c r="B1017" s="8" t="s">
        <v>1266</v>
      </c>
      <c r="C1017" s="4" t="s">
        <v>1294</v>
      </c>
      <c r="D1017" s="4">
        <v>30000</v>
      </c>
      <c r="E1017" s="11">
        <v>100</v>
      </c>
      <c r="F1017" s="11">
        <v>5</v>
      </c>
      <c r="G1017" s="20">
        <f>PRODUCT(290,USDs)</f>
        <v>9135</v>
      </c>
      <c r="H1017" s="32" t="s">
        <v>1377</v>
      </c>
    </row>
    <row r="1018" spans="1:8">
      <c r="A1018" t="s">
        <v>805</v>
      </c>
      <c r="B1018" s="8" t="s">
        <v>1266</v>
      </c>
      <c r="C1018" s="4" t="s">
        <v>1294</v>
      </c>
      <c r="D1018" s="4">
        <v>30000</v>
      </c>
      <c r="E1018" s="11">
        <v>100</v>
      </c>
      <c r="F1018" s="11">
        <v>5</v>
      </c>
      <c r="G1018" s="20">
        <f>PRODUCT(300,USDs)</f>
        <v>9450</v>
      </c>
      <c r="H1018" s="32" t="s">
        <v>1377</v>
      </c>
    </row>
    <row r="1019" spans="1:8">
      <c r="A1019" t="s">
        <v>806</v>
      </c>
      <c r="B1019" s="8" t="s">
        <v>1266</v>
      </c>
      <c r="C1019" s="4" t="s">
        <v>1294</v>
      </c>
      <c r="D1019" s="4">
        <v>30000</v>
      </c>
      <c r="E1019" s="11">
        <v>100</v>
      </c>
      <c r="F1019" s="11">
        <v>5</v>
      </c>
      <c r="G1019" s="20">
        <f>PRODUCT(310,USDs)</f>
        <v>9765</v>
      </c>
      <c r="H1019" s="32" t="s">
        <v>1377</v>
      </c>
    </row>
    <row r="1020" spans="1:8">
      <c r="A1020" t="s">
        <v>807</v>
      </c>
      <c r="B1020" s="8" t="s">
        <v>1255</v>
      </c>
      <c r="C1020" s="4" t="s">
        <v>1294</v>
      </c>
      <c r="D1020" s="4">
        <v>200</v>
      </c>
      <c r="E1020" s="11" t="s">
        <v>1312</v>
      </c>
      <c r="F1020" s="11" t="s">
        <v>1305</v>
      </c>
      <c r="G1020" s="20">
        <f>PRODUCT(280,USDs)</f>
        <v>8820</v>
      </c>
      <c r="H1020" s="32" t="s">
        <v>1377</v>
      </c>
    </row>
    <row r="1021" spans="1:8">
      <c r="A1021" t="s">
        <v>808</v>
      </c>
      <c r="B1021" s="8" t="s">
        <v>1255</v>
      </c>
      <c r="C1021" s="4" t="s">
        <v>1294</v>
      </c>
      <c r="D1021" s="4">
        <v>300</v>
      </c>
      <c r="E1021" s="11" t="s">
        <v>1312</v>
      </c>
      <c r="F1021" s="11" t="s">
        <v>1305</v>
      </c>
      <c r="G1021" s="20">
        <f>PRODUCT(300,USDs)</f>
        <v>9450</v>
      </c>
      <c r="H1021" s="32" t="s">
        <v>1377</v>
      </c>
    </row>
    <row r="1022" spans="1:8">
      <c r="A1022" t="s">
        <v>809</v>
      </c>
      <c r="B1022" s="8" t="s">
        <v>1255</v>
      </c>
      <c r="C1022" s="4" t="s">
        <v>1294</v>
      </c>
      <c r="D1022" s="4">
        <v>600</v>
      </c>
      <c r="E1022" s="11" t="s">
        <v>1358</v>
      </c>
      <c r="F1022" s="11" t="s">
        <v>1309</v>
      </c>
      <c r="G1022" s="20">
        <f>PRODUCT(300,USDs)</f>
        <v>9450</v>
      </c>
      <c r="H1022" s="32" t="s">
        <v>1377</v>
      </c>
    </row>
    <row r="1023" spans="1:8">
      <c r="A1023" t="s">
        <v>810</v>
      </c>
      <c r="B1023" s="8" t="s">
        <v>1255</v>
      </c>
      <c r="C1023" s="4" t="s">
        <v>1294</v>
      </c>
      <c r="D1023" s="4">
        <v>1500</v>
      </c>
      <c r="E1023" s="11">
        <v>1</v>
      </c>
      <c r="F1023" s="11" t="s">
        <v>1316</v>
      </c>
      <c r="G1023" s="20">
        <f>PRODUCT(300,USDs)</f>
        <v>9450</v>
      </c>
      <c r="H1023" s="32" t="s">
        <v>1377</v>
      </c>
    </row>
    <row r="1024" spans="1:8">
      <c r="A1024" t="s">
        <v>811</v>
      </c>
      <c r="B1024" s="8" t="s">
        <v>1255</v>
      </c>
      <c r="C1024" s="4" t="s">
        <v>1294</v>
      </c>
      <c r="D1024" s="4">
        <v>2000</v>
      </c>
      <c r="E1024" s="11">
        <v>5</v>
      </c>
      <c r="F1024" s="11" t="s">
        <v>1311</v>
      </c>
      <c r="G1024" s="20">
        <f>PRODUCT(280,USDs)</f>
        <v>8820</v>
      </c>
      <c r="H1024" s="32" t="s">
        <v>1377</v>
      </c>
    </row>
    <row r="1025" spans="1:8">
      <c r="A1025" t="s">
        <v>812</v>
      </c>
      <c r="B1025" s="8" t="s">
        <v>1255</v>
      </c>
      <c r="C1025" s="4" t="s">
        <v>1294</v>
      </c>
      <c r="D1025" s="4">
        <v>3000</v>
      </c>
      <c r="E1025" s="11">
        <v>5</v>
      </c>
      <c r="F1025" s="11" t="s">
        <v>1311</v>
      </c>
      <c r="G1025" s="20">
        <f>PRODUCT(300,USDs)</f>
        <v>9450</v>
      </c>
      <c r="H1025" s="32" t="s">
        <v>1377</v>
      </c>
    </row>
    <row r="1026" spans="1:8">
      <c r="A1026" t="s">
        <v>813</v>
      </c>
      <c r="B1026" s="8" t="s">
        <v>1259</v>
      </c>
      <c r="C1026" s="4" t="s">
        <v>1294</v>
      </c>
      <c r="D1026" s="4">
        <v>5000</v>
      </c>
      <c r="E1026" s="11">
        <v>10</v>
      </c>
      <c r="F1026" s="11" t="s">
        <v>1310</v>
      </c>
      <c r="G1026" s="20">
        <f>PRODUCT(300,USDs)</f>
        <v>9450</v>
      </c>
      <c r="H1026" s="32" t="s">
        <v>1377</v>
      </c>
    </row>
    <row r="1027" spans="1:8">
      <c r="A1027" t="s">
        <v>814</v>
      </c>
      <c r="B1027" s="8" t="s">
        <v>1259</v>
      </c>
      <c r="C1027" s="4" t="s">
        <v>1294</v>
      </c>
      <c r="D1027" s="4">
        <v>10000</v>
      </c>
      <c r="E1027" s="11">
        <v>20</v>
      </c>
      <c r="F1027" s="11">
        <v>1</v>
      </c>
      <c r="G1027" s="20">
        <f>PRODUCT(300,USDs)</f>
        <v>9450</v>
      </c>
      <c r="H1027" s="32" t="s">
        <v>1377</v>
      </c>
    </row>
    <row r="1028" spans="1:8">
      <c r="A1028" t="s">
        <v>815</v>
      </c>
      <c r="B1028" s="8" t="s">
        <v>1259</v>
      </c>
      <c r="C1028" s="4" t="s">
        <v>1294</v>
      </c>
      <c r="D1028" s="4">
        <v>20000</v>
      </c>
      <c r="E1028" s="11">
        <v>40</v>
      </c>
      <c r="F1028" s="11">
        <v>2</v>
      </c>
      <c r="G1028" s="20">
        <f>PRODUCT(300,USDs)</f>
        <v>9450</v>
      </c>
      <c r="H1028" s="32" t="s">
        <v>1377</v>
      </c>
    </row>
    <row r="1029" spans="1:8">
      <c r="A1029" t="s">
        <v>816</v>
      </c>
      <c r="B1029" s="8" t="s">
        <v>1259</v>
      </c>
      <c r="C1029" s="4" t="s">
        <v>1294</v>
      </c>
      <c r="D1029" s="4">
        <v>30000</v>
      </c>
      <c r="E1029" s="11">
        <v>100</v>
      </c>
      <c r="F1029" s="11">
        <v>5</v>
      </c>
      <c r="G1029" s="20">
        <f>PRODUCT(300,USDs)</f>
        <v>9450</v>
      </c>
      <c r="H1029" s="32" t="s">
        <v>1377</v>
      </c>
    </row>
    <row r="1030" spans="1:8">
      <c r="A1030" t="s">
        <v>817</v>
      </c>
      <c r="B1030" s="8" t="s">
        <v>1259</v>
      </c>
      <c r="C1030" s="4" t="s">
        <v>1294</v>
      </c>
      <c r="D1030" s="4">
        <v>200</v>
      </c>
      <c r="E1030" s="11" t="s">
        <v>1358</v>
      </c>
      <c r="F1030" s="11" t="s">
        <v>1309</v>
      </c>
      <c r="G1030" s="20">
        <f>PRODUCT(310,USDs)</f>
        <v>9765</v>
      </c>
      <c r="H1030" s="32" t="s">
        <v>1377</v>
      </c>
    </row>
    <row r="1031" spans="1:8">
      <c r="A1031" t="s">
        <v>818</v>
      </c>
      <c r="B1031" s="8" t="s">
        <v>1259</v>
      </c>
      <c r="C1031" s="4" t="s">
        <v>1294</v>
      </c>
      <c r="D1031" s="4">
        <v>500</v>
      </c>
      <c r="E1031" s="11">
        <v>1</v>
      </c>
      <c r="F1031" s="11" t="s">
        <v>1316</v>
      </c>
      <c r="G1031" s="20">
        <f>PRODUCT(310,USDs)</f>
        <v>9765</v>
      </c>
      <c r="H1031" s="32" t="s">
        <v>1377</v>
      </c>
    </row>
    <row r="1032" spans="1:8">
      <c r="A1032" t="s">
        <v>819</v>
      </c>
      <c r="B1032" s="8" t="s">
        <v>1259</v>
      </c>
      <c r="C1032" s="4" t="s">
        <v>1294</v>
      </c>
      <c r="D1032" s="4">
        <v>1000</v>
      </c>
      <c r="E1032" s="11">
        <v>2</v>
      </c>
      <c r="F1032" s="11" t="s">
        <v>1311</v>
      </c>
      <c r="G1032" s="20">
        <f>PRODUCT(310,USDs)</f>
        <v>9765</v>
      </c>
      <c r="H1032" s="32" t="s">
        <v>1377</v>
      </c>
    </row>
    <row r="1033" spans="1:8">
      <c r="A1033" t="s">
        <v>820</v>
      </c>
      <c r="B1033" s="8" t="s">
        <v>1259</v>
      </c>
      <c r="C1033" s="4" t="s">
        <v>1294</v>
      </c>
      <c r="D1033" s="4">
        <v>2000</v>
      </c>
      <c r="E1033" s="11">
        <v>4</v>
      </c>
      <c r="F1033" s="11" t="s">
        <v>1312</v>
      </c>
      <c r="G1033" s="20">
        <f>PRODUCT(310,USDs)</f>
        <v>9765</v>
      </c>
      <c r="H1033" s="32" t="s">
        <v>1377</v>
      </c>
    </row>
    <row r="1034" spans="1:8">
      <c r="A1034" t="s">
        <v>821</v>
      </c>
      <c r="B1034" s="8" t="s">
        <v>1278</v>
      </c>
      <c r="C1034" s="4" t="s">
        <v>1294</v>
      </c>
      <c r="D1034" s="4">
        <v>3000</v>
      </c>
      <c r="E1034" s="11">
        <v>20</v>
      </c>
      <c r="F1034" s="11">
        <v>1</v>
      </c>
      <c r="G1034" s="20">
        <f>PRODUCT(140,USDs)</f>
        <v>4410</v>
      </c>
      <c r="H1034" s="32" t="s">
        <v>1377</v>
      </c>
    </row>
    <row r="1035" spans="1:8">
      <c r="A1035" t="s">
        <v>822</v>
      </c>
      <c r="B1035" s="8" t="s">
        <v>1278</v>
      </c>
      <c r="C1035" s="4" t="s">
        <v>1294</v>
      </c>
      <c r="D1035" s="4">
        <v>6000</v>
      </c>
      <c r="E1035" s="11">
        <v>40</v>
      </c>
      <c r="F1035" s="11">
        <v>2</v>
      </c>
      <c r="G1035" s="20">
        <f>PRODUCT(140,USDs)</f>
        <v>4410</v>
      </c>
      <c r="H1035" s="32" t="s">
        <v>1377</v>
      </c>
    </row>
    <row r="1036" spans="1:8">
      <c r="A1036" t="s">
        <v>823</v>
      </c>
      <c r="B1036" s="8" t="s">
        <v>1278</v>
      </c>
      <c r="C1036" s="4" t="s">
        <v>1294</v>
      </c>
      <c r="D1036" s="4">
        <v>15000</v>
      </c>
      <c r="E1036" s="11">
        <v>100</v>
      </c>
      <c r="F1036" s="11">
        <v>5</v>
      </c>
      <c r="G1036" s="20">
        <f>PRODUCT(140,USDs)</f>
        <v>4410</v>
      </c>
      <c r="H1036" s="32" t="s">
        <v>1377</v>
      </c>
    </row>
    <row r="1037" spans="1:8">
      <c r="A1037" t="s">
        <v>824</v>
      </c>
      <c r="B1037" s="8" t="s">
        <v>1278</v>
      </c>
      <c r="C1037" s="4" t="s">
        <v>1294</v>
      </c>
      <c r="D1037" s="4">
        <v>30000</v>
      </c>
      <c r="E1037" s="11">
        <v>200</v>
      </c>
      <c r="F1037" s="11">
        <v>10</v>
      </c>
      <c r="G1037" s="20">
        <f>PRODUCT(140,USDs)</f>
        <v>4410</v>
      </c>
      <c r="H1037" s="32" t="s">
        <v>1377</v>
      </c>
    </row>
    <row r="1038" spans="1:8">
      <c r="A1038" t="s">
        <v>825</v>
      </c>
      <c r="B1038" s="8" t="s">
        <v>1278</v>
      </c>
      <c r="C1038" s="4" t="s">
        <v>1294</v>
      </c>
      <c r="D1038" s="4">
        <v>3000</v>
      </c>
      <c r="E1038" s="11">
        <v>20</v>
      </c>
      <c r="F1038" s="11">
        <v>1</v>
      </c>
      <c r="G1038" s="20">
        <f>PRODUCT(160,USDs)</f>
        <v>5040</v>
      </c>
      <c r="H1038" s="32" t="s">
        <v>1377</v>
      </c>
    </row>
    <row r="1039" spans="1:8">
      <c r="A1039" t="s">
        <v>826</v>
      </c>
      <c r="B1039" s="8" t="s">
        <v>1278</v>
      </c>
      <c r="C1039" s="4" t="s">
        <v>1294</v>
      </c>
      <c r="D1039" s="4">
        <v>6000</v>
      </c>
      <c r="E1039" s="11">
        <v>40</v>
      </c>
      <c r="F1039" s="11">
        <v>2</v>
      </c>
      <c r="G1039" s="20">
        <f>PRODUCT(160,USDs)</f>
        <v>5040</v>
      </c>
      <c r="H1039" s="32" t="s">
        <v>1377</v>
      </c>
    </row>
    <row r="1040" spans="1:8">
      <c r="A1040" t="s">
        <v>827</v>
      </c>
      <c r="B1040" s="8" t="s">
        <v>1278</v>
      </c>
      <c r="C1040" s="4" t="s">
        <v>1294</v>
      </c>
      <c r="D1040" s="4">
        <v>15000</v>
      </c>
      <c r="E1040" s="11">
        <v>100</v>
      </c>
      <c r="F1040" s="11">
        <v>5</v>
      </c>
      <c r="G1040" s="20">
        <f>PRODUCT(160,USDs)</f>
        <v>5040</v>
      </c>
      <c r="H1040" s="32" t="s">
        <v>1377</v>
      </c>
    </row>
    <row r="1041" spans="1:8">
      <c r="A1041" t="s">
        <v>828</v>
      </c>
      <c r="B1041" s="8" t="s">
        <v>1278</v>
      </c>
      <c r="C1041" s="4" t="s">
        <v>1294</v>
      </c>
      <c r="D1041" s="4">
        <v>30000</v>
      </c>
      <c r="E1041" s="11">
        <v>200</v>
      </c>
      <c r="F1041" s="11">
        <v>10</v>
      </c>
      <c r="G1041" s="20">
        <f>PRODUCT(160,USDs)</f>
        <v>5040</v>
      </c>
      <c r="H1041" s="32" t="s">
        <v>1377</v>
      </c>
    </row>
    <row r="1042" spans="1:8">
      <c r="A1042" t="s">
        <v>829</v>
      </c>
      <c r="B1042" s="8" t="s">
        <v>1278</v>
      </c>
      <c r="C1042" s="4" t="s">
        <v>1294</v>
      </c>
      <c r="D1042" s="4">
        <v>5000</v>
      </c>
      <c r="E1042" s="11">
        <v>10</v>
      </c>
      <c r="F1042" s="11" t="s">
        <v>1310</v>
      </c>
      <c r="G1042" s="20">
        <f>PRODUCT(270,USDs)</f>
        <v>8505</v>
      </c>
      <c r="H1042" s="32" t="s">
        <v>1377</v>
      </c>
    </row>
    <row r="1043" spans="1:8">
      <c r="A1043" t="s">
        <v>830</v>
      </c>
      <c r="B1043" s="8" t="s">
        <v>1278</v>
      </c>
      <c r="C1043" s="4" t="s">
        <v>1294</v>
      </c>
      <c r="D1043" s="4">
        <v>10000</v>
      </c>
      <c r="E1043" s="11">
        <v>20</v>
      </c>
      <c r="F1043" s="11">
        <v>1</v>
      </c>
      <c r="G1043" s="20">
        <f>PRODUCT(270,USDs)</f>
        <v>8505</v>
      </c>
      <c r="H1043" s="32" t="s">
        <v>1377</v>
      </c>
    </row>
    <row r="1044" spans="1:8">
      <c r="A1044" t="s">
        <v>831</v>
      </c>
      <c r="B1044" s="8" t="s">
        <v>1278</v>
      </c>
      <c r="C1044" s="4" t="s">
        <v>1294</v>
      </c>
      <c r="D1044" s="4">
        <v>20000</v>
      </c>
      <c r="E1044" s="11">
        <v>40</v>
      </c>
      <c r="F1044" s="11">
        <v>2</v>
      </c>
      <c r="G1044" s="20">
        <f>PRODUCT(270,USDs)</f>
        <v>8505</v>
      </c>
      <c r="H1044" s="32" t="s">
        <v>1377</v>
      </c>
    </row>
    <row r="1045" spans="1:8">
      <c r="A1045" t="s">
        <v>832</v>
      </c>
      <c r="B1045" s="8" t="s">
        <v>1278</v>
      </c>
      <c r="C1045" s="4" t="s">
        <v>1294</v>
      </c>
      <c r="D1045" s="4">
        <v>20000</v>
      </c>
      <c r="E1045" s="11">
        <v>20</v>
      </c>
      <c r="F1045" s="11">
        <v>1</v>
      </c>
      <c r="G1045" s="20">
        <f>PRODUCT(300,USDs)</f>
        <v>9450</v>
      </c>
      <c r="H1045" s="32" t="s">
        <v>1377</v>
      </c>
    </row>
    <row r="1046" spans="1:8">
      <c r="A1046" t="s">
        <v>833</v>
      </c>
      <c r="B1046" s="8" t="s">
        <v>1278</v>
      </c>
      <c r="C1046" s="4" t="s">
        <v>1294</v>
      </c>
      <c r="D1046" s="4">
        <v>5000</v>
      </c>
      <c r="E1046" s="11">
        <v>10</v>
      </c>
      <c r="F1046" s="11" t="s">
        <v>1310</v>
      </c>
      <c r="G1046" s="20">
        <f>PRODUCT(300,USDs)</f>
        <v>9450</v>
      </c>
      <c r="H1046" s="32" t="s">
        <v>1377</v>
      </c>
    </row>
    <row r="1047" spans="1:8">
      <c r="A1047" t="s">
        <v>834</v>
      </c>
      <c r="B1047" s="8" t="s">
        <v>1278</v>
      </c>
      <c r="C1047" s="4" t="s">
        <v>1294</v>
      </c>
      <c r="D1047" s="4">
        <v>10000</v>
      </c>
      <c r="E1047" s="11">
        <v>20</v>
      </c>
      <c r="F1047" s="11">
        <v>1</v>
      </c>
      <c r="G1047" s="20">
        <f>PRODUCT(300,USDs)</f>
        <v>9450</v>
      </c>
      <c r="H1047" s="32" t="s">
        <v>1377</v>
      </c>
    </row>
    <row r="1048" spans="1:8">
      <c r="A1048" t="s">
        <v>835</v>
      </c>
      <c r="B1048" s="8" t="s">
        <v>1278</v>
      </c>
      <c r="C1048" s="4" t="s">
        <v>1294</v>
      </c>
      <c r="D1048" s="4">
        <v>20000</v>
      </c>
      <c r="E1048" s="11">
        <v>40</v>
      </c>
      <c r="F1048" s="11">
        <v>2</v>
      </c>
      <c r="G1048" s="20">
        <f>PRODUCT(300,USDs)</f>
        <v>9450</v>
      </c>
      <c r="H1048" s="32" t="s">
        <v>1377</v>
      </c>
    </row>
    <row r="1049" spans="1:8">
      <c r="A1049" t="s">
        <v>836</v>
      </c>
      <c r="B1049" s="8" t="s">
        <v>1278</v>
      </c>
      <c r="C1049" s="4" t="s">
        <v>1294</v>
      </c>
      <c r="D1049" s="4">
        <v>20000</v>
      </c>
      <c r="E1049" s="11">
        <v>20</v>
      </c>
      <c r="F1049" s="11">
        <v>1</v>
      </c>
      <c r="G1049" s="20">
        <f>PRODUCT(320,USDs)</f>
        <v>10080</v>
      </c>
      <c r="H1049" s="32" t="s">
        <v>1377</v>
      </c>
    </row>
    <row r="1050" spans="1:8">
      <c r="A1050" t="s">
        <v>837</v>
      </c>
      <c r="B1050" s="4" t="s">
        <v>1254</v>
      </c>
      <c r="C1050" s="4" t="s">
        <v>1295</v>
      </c>
      <c r="D1050" s="4">
        <v>210</v>
      </c>
      <c r="E1050" s="11" t="s">
        <v>1307</v>
      </c>
      <c r="F1050" s="11" t="s">
        <v>1308</v>
      </c>
      <c r="G1050" s="20">
        <v>118000</v>
      </c>
      <c r="H1050" s="32" t="s">
        <v>1377</v>
      </c>
    </row>
    <row r="1051" spans="1:8">
      <c r="A1051" t="s">
        <v>838</v>
      </c>
      <c r="B1051" s="4" t="s">
        <v>1254</v>
      </c>
      <c r="C1051" s="4" t="s">
        <v>1295</v>
      </c>
      <c r="D1051" s="4">
        <v>120</v>
      </c>
      <c r="E1051" s="11" t="s">
        <v>1305</v>
      </c>
      <c r="F1051" s="10" t="s">
        <v>1306</v>
      </c>
      <c r="G1051" s="20">
        <v>52040</v>
      </c>
      <c r="H1051" s="32" t="s">
        <v>1377</v>
      </c>
    </row>
    <row r="1052" spans="1:8">
      <c r="A1052" t="s">
        <v>839</v>
      </c>
      <c r="B1052" s="4" t="s">
        <v>1254</v>
      </c>
      <c r="C1052" s="4" t="s">
        <v>1295</v>
      </c>
      <c r="D1052" s="4">
        <v>210</v>
      </c>
      <c r="E1052" s="11" t="s">
        <v>1305</v>
      </c>
      <c r="F1052" s="10" t="s">
        <v>1306</v>
      </c>
      <c r="G1052" s="20">
        <v>54050</v>
      </c>
      <c r="H1052" s="32" t="s">
        <v>1377</v>
      </c>
    </row>
    <row r="1053" spans="1:8">
      <c r="A1053" t="s">
        <v>840</v>
      </c>
      <c r="B1053" s="4" t="s">
        <v>1255</v>
      </c>
      <c r="C1053" s="4" t="s">
        <v>1295</v>
      </c>
      <c r="D1053" s="4">
        <v>150</v>
      </c>
      <c r="E1053" s="11" t="s">
        <v>1309</v>
      </c>
      <c r="F1053" s="11" t="s">
        <v>1307</v>
      </c>
      <c r="G1053" s="20">
        <v>27030</v>
      </c>
      <c r="H1053" s="32" t="s">
        <v>1377</v>
      </c>
    </row>
    <row r="1054" spans="1:8">
      <c r="A1054" t="s">
        <v>841</v>
      </c>
      <c r="B1054" s="4" t="s">
        <v>1255</v>
      </c>
      <c r="C1054" s="4" t="s">
        <v>1295</v>
      </c>
      <c r="D1054" s="4">
        <v>510</v>
      </c>
      <c r="E1054" s="11" t="s">
        <v>1310</v>
      </c>
      <c r="F1054" s="11" t="s">
        <v>1305</v>
      </c>
      <c r="G1054" s="20">
        <v>24080</v>
      </c>
      <c r="H1054" s="32" t="s">
        <v>1377</v>
      </c>
    </row>
    <row r="1055" spans="1:8">
      <c r="A1055" t="s">
        <v>842</v>
      </c>
      <c r="B1055" s="4" t="s">
        <v>1255</v>
      </c>
      <c r="C1055" s="4" t="s">
        <v>1295</v>
      </c>
      <c r="D1055" s="4">
        <v>1500</v>
      </c>
      <c r="E1055" s="11" t="s">
        <v>1310</v>
      </c>
      <c r="F1055" s="11" t="s">
        <v>1305</v>
      </c>
      <c r="G1055" s="20">
        <v>26080</v>
      </c>
      <c r="H1055" s="32" t="s">
        <v>1377</v>
      </c>
    </row>
    <row r="1056" spans="1:8">
      <c r="A1056" t="s">
        <v>843</v>
      </c>
      <c r="B1056" s="4" t="s">
        <v>1255</v>
      </c>
      <c r="C1056" s="4" t="s">
        <v>1295</v>
      </c>
      <c r="D1056" s="4">
        <v>6100</v>
      </c>
      <c r="E1056" s="11">
        <v>5</v>
      </c>
      <c r="F1056" s="11" t="s">
        <v>1311</v>
      </c>
      <c r="G1056" s="20">
        <v>20060</v>
      </c>
      <c r="H1056" s="32" t="s">
        <v>1377</v>
      </c>
    </row>
    <row r="1057" spans="1:8">
      <c r="A1057" t="s">
        <v>844</v>
      </c>
      <c r="B1057" s="4" t="s">
        <v>1255</v>
      </c>
      <c r="C1057" s="4" t="s">
        <v>1295</v>
      </c>
      <c r="D1057" s="4">
        <v>120</v>
      </c>
      <c r="E1057" s="11" t="s">
        <v>1305</v>
      </c>
      <c r="F1057" s="10" t="s">
        <v>1306</v>
      </c>
      <c r="G1057" s="20">
        <v>77530</v>
      </c>
      <c r="H1057" s="32" t="s">
        <v>1377</v>
      </c>
    </row>
    <row r="1058" spans="1:8">
      <c r="A1058" t="s">
        <v>845</v>
      </c>
      <c r="B1058" s="4" t="s">
        <v>1255</v>
      </c>
      <c r="C1058" s="4" t="s">
        <v>1295</v>
      </c>
      <c r="D1058" s="4">
        <v>220</v>
      </c>
      <c r="E1058" s="11" t="s">
        <v>1305</v>
      </c>
      <c r="F1058" s="10" t="s">
        <v>1306</v>
      </c>
      <c r="G1058" s="20">
        <v>81300</v>
      </c>
      <c r="H1058" s="32" t="s">
        <v>1377</v>
      </c>
    </row>
    <row r="1059" spans="1:8">
      <c r="A1059" t="s">
        <v>846</v>
      </c>
      <c r="B1059" s="4" t="s">
        <v>1255</v>
      </c>
      <c r="C1059" s="4" t="s">
        <v>1295</v>
      </c>
      <c r="D1059" s="4">
        <v>150</v>
      </c>
      <c r="E1059" s="11" t="s">
        <v>1309</v>
      </c>
      <c r="F1059" s="11" t="s">
        <v>1307</v>
      </c>
      <c r="G1059" s="20">
        <v>52510</v>
      </c>
      <c r="H1059" s="32" t="s">
        <v>1377</v>
      </c>
    </row>
    <row r="1060" spans="1:8">
      <c r="A1060" t="s">
        <v>847</v>
      </c>
      <c r="B1060" s="4" t="s">
        <v>1255</v>
      </c>
      <c r="C1060" s="4" t="s">
        <v>1295</v>
      </c>
      <c r="D1060" s="4">
        <v>320</v>
      </c>
      <c r="E1060" s="11" t="s">
        <v>1309</v>
      </c>
      <c r="F1060" s="11" t="s">
        <v>1307</v>
      </c>
      <c r="G1060" s="20">
        <v>54990</v>
      </c>
      <c r="H1060" s="32" t="s">
        <v>1377</v>
      </c>
    </row>
    <row r="1061" spans="1:8">
      <c r="A1061" t="s">
        <v>848</v>
      </c>
      <c r="B1061" s="4" t="s">
        <v>1255</v>
      </c>
      <c r="C1061" s="4" t="s">
        <v>1295</v>
      </c>
      <c r="D1061" s="4">
        <v>420</v>
      </c>
      <c r="E1061" s="11" t="s">
        <v>1309</v>
      </c>
      <c r="F1061" s="11" t="s">
        <v>1307</v>
      </c>
      <c r="G1061" s="20">
        <v>61010</v>
      </c>
      <c r="H1061" s="32" t="s">
        <v>1377</v>
      </c>
    </row>
    <row r="1062" spans="1:8">
      <c r="A1062" t="s">
        <v>849</v>
      </c>
      <c r="B1062" s="4" t="s">
        <v>1255</v>
      </c>
      <c r="C1062" s="4" t="s">
        <v>1295</v>
      </c>
      <c r="D1062" s="4">
        <v>620</v>
      </c>
      <c r="E1062" s="11" t="s">
        <v>1309</v>
      </c>
      <c r="F1062" s="11" t="s">
        <v>1307</v>
      </c>
      <c r="G1062" s="20">
        <v>65490</v>
      </c>
      <c r="H1062" s="32" t="s">
        <v>1377</v>
      </c>
    </row>
    <row r="1063" spans="1:8">
      <c r="A1063" t="s">
        <v>850</v>
      </c>
      <c r="B1063" s="4" t="s">
        <v>1255</v>
      </c>
      <c r="C1063" s="4" t="s">
        <v>1295</v>
      </c>
      <c r="D1063" s="4">
        <v>610</v>
      </c>
      <c r="E1063" s="11" t="s">
        <v>1310</v>
      </c>
      <c r="F1063" s="11" t="s">
        <v>1305</v>
      </c>
      <c r="G1063" s="20">
        <v>40010</v>
      </c>
      <c r="H1063" s="32" t="s">
        <v>1377</v>
      </c>
    </row>
    <row r="1064" spans="1:8">
      <c r="A1064" t="s">
        <v>851</v>
      </c>
      <c r="B1064" s="4" t="s">
        <v>1255</v>
      </c>
      <c r="C1064" s="4" t="s">
        <v>1295</v>
      </c>
      <c r="D1064" s="4">
        <v>810</v>
      </c>
      <c r="E1064" s="11" t="s">
        <v>1310</v>
      </c>
      <c r="F1064" s="11" t="s">
        <v>1305</v>
      </c>
      <c r="G1064" s="20">
        <v>42010</v>
      </c>
      <c r="H1064" s="32" t="s">
        <v>1377</v>
      </c>
    </row>
    <row r="1065" spans="1:8">
      <c r="A1065" t="s">
        <v>852</v>
      </c>
      <c r="B1065" s="4" t="s">
        <v>1255</v>
      </c>
      <c r="C1065" s="4" t="s">
        <v>1295</v>
      </c>
      <c r="D1065" s="4">
        <v>1500</v>
      </c>
      <c r="E1065" s="11" t="s">
        <v>1310</v>
      </c>
      <c r="F1065" s="11" t="s">
        <v>1305</v>
      </c>
      <c r="G1065" s="20">
        <v>50980</v>
      </c>
      <c r="H1065" s="32" t="s">
        <v>1377</v>
      </c>
    </row>
    <row r="1066" spans="1:8">
      <c r="A1066" t="s">
        <v>853</v>
      </c>
      <c r="B1066" s="4" t="s">
        <v>1255</v>
      </c>
      <c r="C1066" s="4" t="s">
        <v>1295</v>
      </c>
      <c r="D1066" s="4">
        <v>2200</v>
      </c>
      <c r="E1066" s="11" t="s">
        <v>1310</v>
      </c>
      <c r="F1066" s="11" t="s">
        <v>1305</v>
      </c>
      <c r="G1066" s="20">
        <v>53810</v>
      </c>
      <c r="H1066" s="32" t="s">
        <v>1377</v>
      </c>
    </row>
    <row r="1067" spans="1:8">
      <c r="A1067" t="s">
        <v>854</v>
      </c>
      <c r="B1067" s="4" t="s">
        <v>1255</v>
      </c>
      <c r="C1067" s="4" t="s">
        <v>1295</v>
      </c>
      <c r="D1067" s="4">
        <v>4200</v>
      </c>
      <c r="E1067" s="11" t="s">
        <v>1310</v>
      </c>
      <c r="F1067" s="11" t="s">
        <v>1305</v>
      </c>
      <c r="G1067" s="20">
        <v>60070</v>
      </c>
      <c r="H1067" s="32" t="s">
        <v>1377</v>
      </c>
    </row>
    <row r="1068" spans="1:8">
      <c r="A1068" t="s">
        <v>855</v>
      </c>
      <c r="B1068" s="4" t="s">
        <v>1255</v>
      </c>
      <c r="C1068" s="4" t="s">
        <v>1295</v>
      </c>
      <c r="D1068" s="4">
        <v>2100</v>
      </c>
      <c r="E1068" s="11">
        <v>5</v>
      </c>
      <c r="F1068" s="11" t="s">
        <v>1311</v>
      </c>
      <c r="G1068" s="20">
        <v>46020</v>
      </c>
      <c r="H1068" s="32" t="s">
        <v>1377</v>
      </c>
    </row>
    <row r="1069" spans="1:8">
      <c r="A1069" t="s">
        <v>856</v>
      </c>
      <c r="B1069" s="4" t="s">
        <v>1255</v>
      </c>
      <c r="C1069" s="4" t="s">
        <v>1295</v>
      </c>
      <c r="D1069" s="4">
        <v>6100</v>
      </c>
      <c r="E1069" s="11">
        <v>5</v>
      </c>
      <c r="F1069" s="11" t="s">
        <v>1311</v>
      </c>
      <c r="G1069" s="20">
        <v>48030</v>
      </c>
      <c r="H1069" s="32" t="s">
        <v>1377</v>
      </c>
    </row>
    <row r="1070" spans="1:8">
      <c r="A1070" t="s">
        <v>857</v>
      </c>
      <c r="B1070" s="4" t="s">
        <v>1255</v>
      </c>
      <c r="C1070" s="4" t="s">
        <v>1295</v>
      </c>
      <c r="D1070" s="4">
        <v>8100</v>
      </c>
      <c r="E1070" s="11">
        <v>5</v>
      </c>
      <c r="F1070" s="11" t="s">
        <v>1311</v>
      </c>
      <c r="G1070" s="20">
        <v>52040</v>
      </c>
      <c r="H1070" s="32" t="s">
        <v>1377</v>
      </c>
    </row>
    <row r="1071" spans="1:8">
      <c r="A1071" t="s">
        <v>858</v>
      </c>
      <c r="B1071" s="4" t="s">
        <v>1255</v>
      </c>
      <c r="C1071" s="4" t="s">
        <v>1295</v>
      </c>
      <c r="D1071" s="4">
        <v>6200</v>
      </c>
      <c r="E1071" s="11" t="s">
        <v>1310</v>
      </c>
      <c r="F1071" s="11" t="s">
        <v>1305</v>
      </c>
      <c r="G1071" s="20">
        <v>65020</v>
      </c>
      <c r="H1071" s="32" t="s">
        <v>1377</v>
      </c>
    </row>
    <row r="1072" spans="1:8">
      <c r="A1072" t="s">
        <v>859</v>
      </c>
      <c r="B1072" s="4" t="s">
        <v>1255</v>
      </c>
      <c r="C1072" s="4" t="s">
        <v>1295</v>
      </c>
      <c r="D1072" s="4">
        <v>320</v>
      </c>
      <c r="E1072" s="11" t="s">
        <v>1309</v>
      </c>
      <c r="F1072" s="11" t="s">
        <v>1307</v>
      </c>
      <c r="G1072" s="20">
        <v>49090</v>
      </c>
      <c r="H1072" s="32" t="s">
        <v>1377</v>
      </c>
    </row>
    <row r="1073" spans="1:8">
      <c r="A1073" t="s">
        <v>860</v>
      </c>
      <c r="B1073" s="4" t="s">
        <v>1255</v>
      </c>
      <c r="C1073" s="4" t="s">
        <v>1295</v>
      </c>
      <c r="D1073" s="4">
        <v>420</v>
      </c>
      <c r="E1073" s="11" t="s">
        <v>1309</v>
      </c>
      <c r="F1073" s="11" t="s">
        <v>1307</v>
      </c>
      <c r="G1073" s="20">
        <v>52990</v>
      </c>
      <c r="H1073" s="32" t="s">
        <v>1377</v>
      </c>
    </row>
    <row r="1074" spans="1:8">
      <c r="A1074" t="s">
        <v>861</v>
      </c>
      <c r="B1074" s="4" t="s">
        <v>1255</v>
      </c>
      <c r="C1074" s="4" t="s">
        <v>1295</v>
      </c>
      <c r="D1074" s="4">
        <v>620</v>
      </c>
      <c r="E1074" s="11" t="s">
        <v>1309</v>
      </c>
      <c r="F1074" s="11" t="s">
        <v>1307</v>
      </c>
      <c r="G1074" s="20">
        <v>57000</v>
      </c>
      <c r="H1074" s="32" t="s">
        <v>1377</v>
      </c>
    </row>
    <row r="1075" spans="1:8">
      <c r="A1075" t="s">
        <v>862</v>
      </c>
      <c r="B1075" s="4" t="s">
        <v>1255</v>
      </c>
      <c r="C1075" s="4" t="s">
        <v>1295</v>
      </c>
      <c r="D1075" s="4">
        <v>610</v>
      </c>
      <c r="E1075" s="11" t="s">
        <v>1310</v>
      </c>
      <c r="F1075" s="11" t="s">
        <v>1305</v>
      </c>
      <c r="G1075" s="20">
        <v>33040</v>
      </c>
      <c r="H1075" s="32" t="s">
        <v>1377</v>
      </c>
    </row>
    <row r="1076" spans="1:8">
      <c r="A1076" t="s">
        <v>863</v>
      </c>
      <c r="B1076" s="4" t="s">
        <v>1255</v>
      </c>
      <c r="C1076" s="4" t="s">
        <v>1295</v>
      </c>
      <c r="D1076" s="4">
        <v>810</v>
      </c>
      <c r="E1076" s="11" t="s">
        <v>1310</v>
      </c>
      <c r="F1076" s="11" t="s">
        <v>1305</v>
      </c>
      <c r="G1076" s="20">
        <v>35990</v>
      </c>
      <c r="H1076" s="32" t="s">
        <v>1377</v>
      </c>
    </row>
    <row r="1077" spans="1:8">
      <c r="A1077" t="s">
        <v>864</v>
      </c>
      <c r="B1077" s="4" t="s">
        <v>1255</v>
      </c>
      <c r="C1077" s="4" t="s">
        <v>1295</v>
      </c>
      <c r="D1077" s="4">
        <v>1500</v>
      </c>
      <c r="E1077" s="11" t="s">
        <v>1310</v>
      </c>
      <c r="F1077" s="11" t="s">
        <v>1305</v>
      </c>
      <c r="G1077" s="20">
        <v>48970</v>
      </c>
      <c r="H1077" s="32" t="s">
        <v>1377</v>
      </c>
    </row>
    <row r="1078" spans="1:8">
      <c r="A1078" t="s">
        <v>865</v>
      </c>
      <c r="B1078" s="4" t="s">
        <v>1255</v>
      </c>
      <c r="C1078" s="4" t="s">
        <v>1295</v>
      </c>
      <c r="D1078" s="4">
        <v>2200</v>
      </c>
      <c r="E1078" s="11" t="s">
        <v>1310</v>
      </c>
      <c r="F1078" s="11" t="s">
        <v>1305</v>
      </c>
      <c r="G1078" s="20">
        <v>50040</v>
      </c>
      <c r="H1078" s="32" t="s">
        <v>1377</v>
      </c>
    </row>
    <row r="1079" spans="1:8">
      <c r="A1079" t="s">
        <v>866</v>
      </c>
      <c r="B1079" s="4" t="s">
        <v>1255</v>
      </c>
      <c r="C1079" s="4" t="s">
        <v>1295</v>
      </c>
      <c r="D1079" s="4">
        <v>4200</v>
      </c>
      <c r="E1079" s="11" t="s">
        <v>1310</v>
      </c>
      <c r="F1079" s="11" t="s">
        <v>1305</v>
      </c>
      <c r="G1079" s="20">
        <v>53100</v>
      </c>
      <c r="H1079" s="32" t="s">
        <v>1377</v>
      </c>
    </row>
    <row r="1080" spans="1:8">
      <c r="A1080" t="s">
        <v>867</v>
      </c>
      <c r="B1080" s="4" t="s">
        <v>1255</v>
      </c>
      <c r="C1080" s="4" t="s">
        <v>1295</v>
      </c>
      <c r="D1080" s="4">
        <v>6200</v>
      </c>
      <c r="E1080" s="11" t="s">
        <v>1310</v>
      </c>
      <c r="F1080" s="11" t="s">
        <v>1305</v>
      </c>
      <c r="G1080" s="20">
        <v>55700</v>
      </c>
      <c r="H1080" s="32" t="s">
        <v>1377</v>
      </c>
    </row>
    <row r="1081" spans="1:8">
      <c r="A1081" t="s">
        <v>868</v>
      </c>
      <c r="B1081" s="4" t="s">
        <v>1255</v>
      </c>
      <c r="C1081" s="4" t="s">
        <v>1295</v>
      </c>
      <c r="D1081" s="4">
        <v>2100</v>
      </c>
      <c r="E1081" s="11">
        <v>5</v>
      </c>
      <c r="F1081" s="11" t="s">
        <v>1311</v>
      </c>
      <c r="G1081" s="20">
        <v>35990</v>
      </c>
      <c r="H1081" s="32" t="s">
        <v>1377</v>
      </c>
    </row>
    <row r="1082" spans="1:8">
      <c r="A1082" t="s">
        <v>869</v>
      </c>
      <c r="B1082" s="4" t="s">
        <v>1255</v>
      </c>
      <c r="C1082" s="4" t="s">
        <v>1295</v>
      </c>
      <c r="D1082" s="4">
        <v>6100</v>
      </c>
      <c r="E1082" s="11">
        <v>5</v>
      </c>
      <c r="F1082" s="11" t="s">
        <v>1311</v>
      </c>
      <c r="G1082" s="20">
        <v>38000</v>
      </c>
      <c r="H1082" s="32" t="s">
        <v>1377</v>
      </c>
    </row>
    <row r="1083" spans="1:8">
      <c r="A1083" t="s">
        <v>870</v>
      </c>
      <c r="B1083" s="4" t="s">
        <v>1255</v>
      </c>
      <c r="C1083" s="4" t="s">
        <v>1295</v>
      </c>
      <c r="D1083" s="4">
        <v>8100</v>
      </c>
      <c r="E1083" s="11">
        <v>5</v>
      </c>
      <c r="F1083" s="11" t="s">
        <v>1311</v>
      </c>
      <c r="G1083" s="20">
        <v>43070</v>
      </c>
      <c r="H1083" s="32" t="s">
        <v>1377</v>
      </c>
    </row>
    <row r="1084" spans="1:8">
      <c r="A1084" t="s">
        <v>871</v>
      </c>
      <c r="B1084" s="4" t="s">
        <v>1255</v>
      </c>
      <c r="C1084" s="4" t="s">
        <v>1295</v>
      </c>
      <c r="D1084" s="4">
        <v>4200</v>
      </c>
      <c r="E1084" s="11" t="s">
        <v>1310</v>
      </c>
      <c r="F1084" s="11" t="s">
        <v>1305</v>
      </c>
      <c r="G1084" s="20">
        <v>61100</v>
      </c>
      <c r="H1084" s="32" t="s">
        <v>1377</v>
      </c>
    </row>
    <row r="1085" spans="1:8">
      <c r="A1085" t="s">
        <v>872</v>
      </c>
      <c r="B1085" s="4" t="s">
        <v>1255</v>
      </c>
      <c r="C1085" s="4" t="s">
        <v>1295</v>
      </c>
      <c r="D1085" s="4">
        <v>5200</v>
      </c>
      <c r="E1085" s="11">
        <v>1</v>
      </c>
      <c r="F1085" s="11" t="s">
        <v>1305</v>
      </c>
      <c r="G1085" s="20">
        <v>67740</v>
      </c>
      <c r="H1085" s="32" t="s">
        <v>1377</v>
      </c>
    </row>
    <row r="1086" spans="1:8">
      <c r="A1086" t="s">
        <v>872</v>
      </c>
      <c r="B1086" s="4" t="s">
        <v>1255</v>
      </c>
      <c r="C1086" s="4" t="s">
        <v>1295</v>
      </c>
      <c r="D1086" s="4">
        <v>5200</v>
      </c>
      <c r="E1086" s="11">
        <v>1</v>
      </c>
      <c r="F1086" s="11" t="s">
        <v>1305</v>
      </c>
      <c r="G1086" s="20">
        <v>80720</v>
      </c>
      <c r="H1086" s="32" t="s">
        <v>1377</v>
      </c>
    </row>
    <row r="1087" spans="1:8">
      <c r="A1087" t="s">
        <v>872</v>
      </c>
      <c r="B1087" s="4" t="s">
        <v>1255</v>
      </c>
      <c r="C1087" s="4" t="s">
        <v>1295</v>
      </c>
      <c r="D1087" s="4">
        <v>5200</v>
      </c>
      <c r="E1087" s="11">
        <v>1</v>
      </c>
      <c r="F1087" s="11" t="s">
        <v>1305</v>
      </c>
      <c r="G1087" s="20">
        <v>83080</v>
      </c>
      <c r="H1087" s="32" t="s">
        <v>1377</v>
      </c>
    </row>
    <row r="1088" spans="1:8">
      <c r="A1088" t="s">
        <v>873</v>
      </c>
      <c r="B1088" s="4" t="s">
        <v>1255</v>
      </c>
      <c r="C1088" s="4" t="s">
        <v>1295</v>
      </c>
      <c r="D1088" s="4">
        <v>150</v>
      </c>
      <c r="E1088" s="11" t="s">
        <v>1309</v>
      </c>
      <c r="F1088" s="11" t="s">
        <v>1307</v>
      </c>
      <c r="G1088" s="20">
        <v>16540</v>
      </c>
      <c r="H1088" s="32" t="s">
        <v>1377</v>
      </c>
    </row>
    <row r="1089" spans="1:8">
      <c r="A1089" t="s">
        <v>874</v>
      </c>
      <c r="B1089" s="4" t="s">
        <v>1255</v>
      </c>
      <c r="C1089" s="4" t="s">
        <v>1295</v>
      </c>
      <c r="D1089" s="4">
        <v>300</v>
      </c>
      <c r="E1089" s="11" t="s">
        <v>1309</v>
      </c>
      <c r="F1089" s="11" t="s">
        <v>1307</v>
      </c>
      <c r="G1089" s="20">
        <v>18200</v>
      </c>
      <c r="H1089" s="32" t="s">
        <v>1377</v>
      </c>
    </row>
    <row r="1090" spans="1:8">
      <c r="A1090" t="s">
        <v>875</v>
      </c>
      <c r="B1090" s="4" t="s">
        <v>1255</v>
      </c>
      <c r="C1090" s="4" t="s">
        <v>1295</v>
      </c>
      <c r="D1090" s="4">
        <v>430</v>
      </c>
      <c r="E1090" s="11" t="s">
        <v>1311</v>
      </c>
      <c r="F1090" s="11" t="s">
        <v>1325</v>
      </c>
      <c r="G1090" s="20">
        <v>17400</v>
      </c>
      <c r="H1090" s="32" t="s">
        <v>1377</v>
      </c>
    </row>
    <row r="1091" spans="1:8">
      <c r="A1091" t="s">
        <v>876</v>
      </c>
      <c r="B1091" s="4" t="s">
        <v>1255</v>
      </c>
      <c r="C1091" s="4" t="s">
        <v>1295</v>
      </c>
      <c r="D1091" s="4">
        <v>200</v>
      </c>
      <c r="E1091" s="11" t="s">
        <v>1310</v>
      </c>
      <c r="F1091" s="11" t="s">
        <v>1305</v>
      </c>
      <c r="G1091" s="20">
        <v>8900</v>
      </c>
      <c r="H1091" s="32" t="s">
        <v>1377</v>
      </c>
    </row>
    <row r="1092" spans="1:8">
      <c r="A1092" t="s">
        <v>877</v>
      </c>
      <c r="B1092" s="4" t="s">
        <v>1255</v>
      </c>
      <c r="C1092" s="4" t="s">
        <v>1295</v>
      </c>
      <c r="D1092" s="4">
        <v>440</v>
      </c>
      <c r="E1092" s="11" t="s">
        <v>1310</v>
      </c>
      <c r="F1092" s="11" t="s">
        <v>1305</v>
      </c>
      <c r="G1092" s="20">
        <v>14600</v>
      </c>
      <c r="H1092" s="32" t="s">
        <v>1377</v>
      </c>
    </row>
    <row r="1093" spans="1:8">
      <c r="A1093" t="s">
        <v>878</v>
      </c>
      <c r="B1093" s="4" t="s">
        <v>1255</v>
      </c>
      <c r="C1093" s="4" t="s">
        <v>1295</v>
      </c>
      <c r="D1093" s="4">
        <v>620</v>
      </c>
      <c r="E1093" s="11" t="s">
        <v>1310</v>
      </c>
      <c r="F1093" s="11" t="s">
        <v>1305</v>
      </c>
      <c r="G1093" s="20">
        <v>15200</v>
      </c>
      <c r="H1093" s="32" t="s">
        <v>1377</v>
      </c>
    </row>
    <row r="1094" spans="1:8">
      <c r="A1094" t="s">
        <v>879</v>
      </c>
      <c r="B1094" s="4" t="s">
        <v>1255</v>
      </c>
      <c r="C1094" s="4" t="s">
        <v>1295</v>
      </c>
      <c r="D1094" s="4">
        <v>650</v>
      </c>
      <c r="E1094" s="11" t="s">
        <v>1321</v>
      </c>
      <c r="F1094" s="11" t="s">
        <v>1311</v>
      </c>
      <c r="G1094" s="20">
        <v>8500</v>
      </c>
      <c r="H1094" s="32" t="s">
        <v>1377</v>
      </c>
    </row>
    <row r="1095" spans="1:8">
      <c r="A1095" t="s">
        <v>880</v>
      </c>
      <c r="B1095" s="4" t="s">
        <v>1255</v>
      </c>
      <c r="C1095" s="4" t="s">
        <v>1295</v>
      </c>
      <c r="D1095" s="4">
        <v>1500</v>
      </c>
      <c r="E1095" s="11" t="s">
        <v>1321</v>
      </c>
      <c r="F1095" s="11" t="s">
        <v>1311</v>
      </c>
      <c r="G1095" s="20">
        <v>8900</v>
      </c>
      <c r="H1095" s="32" t="s">
        <v>1377</v>
      </c>
    </row>
    <row r="1096" spans="1:8">
      <c r="A1096" t="s">
        <v>881</v>
      </c>
      <c r="B1096" s="4" t="s">
        <v>1255</v>
      </c>
      <c r="C1096" s="4" t="s">
        <v>1295</v>
      </c>
      <c r="D1096" s="4">
        <v>2200</v>
      </c>
      <c r="E1096" s="11" t="s">
        <v>1321</v>
      </c>
      <c r="F1096" s="11" t="s">
        <v>1311</v>
      </c>
      <c r="G1096" s="20">
        <v>15200</v>
      </c>
      <c r="H1096" s="32" t="s">
        <v>1377</v>
      </c>
    </row>
    <row r="1097" spans="1:8">
      <c r="A1097" t="s">
        <v>882</v>
      </c>
      <c r="B1097" s="4" t="s">
        <v>1255</v>
      </c>
      <c r="C1097" s="4" t="s">
        <v>1295</v>
      </c>
      <c r="D1097" s="4">
        <v>4000</v>
      </c>
      <c r="E1097" s="11" t="s">
        <v>1321</v>
      </c>
      <c r="F1097" s="11" t="s">
        <v>1311</v>
      </c>
      <c r="G1097" s="20">
        <v>15200</v>
      </c>
      <c r="H1097" s="32" t="s">
        <v>1377</v>
      </c>
    </row>
    <row r="1098" spans="1:8">
      <c r="A1098" t="s">
        <v>883</v>
      </c>
      <c r="B1098" s="4" t="s">
        <v>1255</v>
      </c>
      <c r="C1098" s="4" t="s">
        <v>1295</v>
      </c>
      <c r="D1098" s="4">
        <v>5100</v>
      </c>
      <c r="E1098" s="11" t="s">
        <v>1321</v>
      </c>
      <c r="F1098" s="11" t="s">
        <v>1311</v>
      </c>
      <c r="G1098" s="20">
        <v>15100</v>
      </c>
      <c r="H1098" s="32" t="s">
        <v>1377</v>
      </c>
    </row>
    <row r="1099" spans="1:8">
      <c r="A1099" t="s">
        <v>884</v>
      </c>
      <c r="B1099" s="4" t="s">
        <v>1254</v>
      </c>
      <c r="C1099" s="4" t="s">
        <v>1296</v>
      </c>
      <c r="D1099" s="4">
        <v>110</v>
      </c>
      <c r="E1099" s="11" t="s">
        <v>1305</v>
      </c>
      <c r="F1099" s="10" t="s">
        <v>1306</v>
      </c>
      <c r="G1099" s="20">
        <f>CEILING((PRODUCT(2350,EURO)),10)</f>
        <v>90020</v>
      </c>
      <c r="H1099" s="32" t="s">
        <v>1377</v>
      </c>
    </row>
    <row r="1100" spans="1:8">
      <c r="A1100" t="s">
        <v>885</v>
      </c>
      <c r="B1100" s="4" t="s">
        <v>1254</v>
      </c>
      <c r="C1100" s="4" t="s">
        <v>1296</v>
      </c>
      <c r="D1100" s="4">
        <v>210</v>
      </c>
      <c r="E1100" s="11" t="s">
        <v>1305</v>
      </c>
      <c r="F1100" s="10" t="s">
        <v>1306</v>
      </c>
      <c r="G1100" s="20">
        <f>CEILING((PRODUCT(2400,EURO)),10)</f>
        <v>91930</v>
      </c>
      <c r="H1100" s="32" t="s">
        <v>1377</v>
      </c>
    </row>
    <row r="1101" spans="1:8">
      <c r="A1101" t="s">
        <v>886</v>
      </c>
      <c r="B1101" s="4" t="s">
        <v>1254</v>
      </c>
      <c r="C1101" s="4" t="s">
        <v>1296</v>
      </c>
      <c r="D1101" s="4">
        <v>310</v>
      </c>
      <c r="E1101" s="11" t="s">
        <v>1305</v>
      </c>
      <c r="F1101" s="10" t="s">
        <v>1306</v>
      </c>
      <c r="G1101" s="20">
        <f>CEILING((PRODUCT(2650,EURO)),10)</f>
        <v>101510</v>
      </c>
      <c r="H1101" s="32" t="s">
        <v>1377</v>
      </c>
    </row>
    <row r="1102" spans="1:8">
      <c r="A1102" t="s">
        <v>887</v>
      </c>
      <c r="B1102" s="4" t="s">
        <v>1254</v>
      </c>
      <c r="C1102" s="4" t="s">
        <v>1296</v>
      </c>
      <c r="D1102" s="4">
        <v>210</v>
      </c>
      <c r="E1102" s="11" t="s">
        <v>1307</v>
      </c>
      <c r="F1102" s="11" t="s">
        <v>1308</v>
      </c>
      <c r="G1102" s="20">
        <f>CEILING((PRODUCT(2900,EURO)),10)</f>
        <v>111080</v>
      </c>
      <c r="H1102" s="32" t="s">
        <v>1377</v>
      </c>
    </row>
    <row r="1103" spans="1:8">
      <c r="A1103" t="s">
        <v>888</v>
      </c>
      <c r="B1103" s="4" t="s">
        <v>1254</v>
      </c>
      <c r="C1103" s="4" t="s">
        <v>1296</v>
      </c>
      <c r="D1103" s="4">
        <v>110</v>
      </c>
      <c r="E1103" s="11" t="s">
        <v>1305</v>
      </c>
      <c r="F1103" s="10" t="s">
        <v>1306</v>
      </c>
      <c r="G1103" s="20">
        <f>CEILING((PRODUCT(1547,EURO)),10)</f>
        <v>59260</v>
      </c>
      <c r="H1103" s="32" t="s">
        <v>1377</v>
      </c>
    </row>
    <row r="1104" spans="1:8">
      <c r="A1104" t="s">
        <v>889</v>
      </c>
      <c r="B1104" s="4" t="s">
        <v>1254</v>
      </c>
      <c r="C1104" s="4" t="s">
        <v>1296</v>
      </c>
      <c r="D1104" s="4">
        <v>110</v>
      </c>
      <c r="E1104" s="11" t="s">
        <v>1305</v>
      </c>
      <c r="F1104" s="10" t="s">
        <v>1306</v>
      </c>
      <c r="G1104" s="20">
        <f>CEILING((PRODUCT(1676,EURO)),10)</f>
        <v>64200</v>
      </c>
      <c r="H1104" s="32" t="s">
        <v>1377</v>
      </c>
    </row>
    <row r="1105" spans="1:8">
      <c r="A1105" t="s">
        <v>890</v>
      </c>
      <c r="B1105" s="4" t="s">
        <v>1255</v>
      </c>
      <c r="C1105" s="4" t="s">
        <v>1296</v>
      </c>
      <c r="D1105" s="4">
        <v>210</v>
      </c>
      <c r="E1105" s="11" t="s">
        <v>1324</v>
      </c>
      <c r="F1105" s="10" t="s">
        <v>1306</v>
      </c>
      <c r="G1105" s="20">
        <f>CEILING((PRODUCT(1600,EURO)),10)</f>
        <v>61290</v>
      </c>
      <c r="H1105" s="32" t="s">
        <v>1377</v>
      </c>
    </row>
    <row r="1106" spans="1:8">
      <c r="A1106" t="s">
        <v>891</v>
      </c>
      <c r="B1106" s="4" t="s">
        <v>1255</v>
      </c>
      <c r="C1106" s="4" t="s">
        <v>1296</v>
      </c>
      <c r="D1106" s="4">
        <v>210</v>
      </c>
      <c r="E1106" s="11" t="s">
        <v>1324</v>
      </c>
      <c r="F1106" s="10" t="s">
        <v>1306</v>
      </c>
      <c r="G1106" s="20">
        <f>CEILING((PRODUCT(1750,EURO)),10)</f>
        <v>67040</v>
      </c>
      <c r="H1106" s="32" t="s">
        <v>1377</v>
      </c>
    </row>
    <row r="1107" spans="1:8">
      <c r="A1107" t="s">
        <v>892</v>
      </c>
      <c r="B1107" s="4" t="s">
        <v>1255</v>
      </c>
      <c r="C1107" s="4" t="s">
        <v>1296</v>
      </c>
      <c r="D1107" s="4">
        <v>410</v>
      </c>
      <c r="E1107" s="11" t="s">
        <v>1309</v>
      </c>
      <c r="F1107" s="11" t="s">
        <v>1307</v>
      </c>
      <c r="G1107" s="20">
        <f>CEILING((PRODUCT(1560,EURO)),10)</f>
        <v>59760</v>
      </c>
      <c r="H1107" s="32" t="s">
        <v>1377</v>
      </c>
    </row>
    <row r="1108" spans="1:8">
      <c r="A1108" t="s">
        <v>893</v>
      </c>
      <c r="B1108" s="4" t="s">
        <v>1255</v>
      </c>
      <c r="C1108" s="4" t="s">
        <v>1296</v>
      </c>
      <c r="D1108" s="4">
        <v>410</v>
      </c>
      <c r="E1108" s="11" t="s">
        <v>1309</v>
      </c>
      <c r="F1108" s="11" t="s">
        <v>1307</v>
      </c>
      <c r="G1108" s="20">
        <f>CEILING((PRODUCT(1700,EURO)),10)</f>
        <v>65120</v>
      </c>
      <c r="H1108" s="32" t="s">
        <v>1377</v>
      </c>
    </row>
    <row r="1109" spans="1:8">
      <c r="A1109" t="s">
        <v>894</v>
      </c>
      <c r="B1109" s="4" t="s">
        <v>1255</v>
      </c>
      <c r="C1109" s="4" t="s">
        <v>1296</v>
      </c>
      <c r="D1109" s="4">
        <v>610</v>
      </c>
      <c r="E1109" s="11" t="s">
        <v>1309</v>
      </c>
      <c r="F1109" s="11" t="s">
        <v>1307</v>
      </c>
      <c r="G1109" s="20">
        <f>CEILING((PRODUCT(1670,EURO)),10)</f>
        <v>63970</v>
      </c>
      <c r="H1109" s="32" t="s">
        <v>1377</v>
      </c>
    </row>
    <row r="1110" spans="1:8">
      <c r="A1110" t="s">
        <v>895</v>
      </c>
      <c r="B1110" s="4" t="s">
        <v>1255</v>
      </c>
      <c r="C1110" s="4" t="s">
        <v>1296</v>
      </c>
      <c r="D1110" s="4">
        <v>610</v>
      </c>
      <c r="E1110" s="11" t="s">
        <v>1309</v>
      </c>
      <c r="F1110" s="11" t="s">
        <v>1307</v>
      </c>
      <c r="G1110" s="20">
        <f>CEILING((PRODUCT(1850,EURO)),10)</f>
        <v>70870</v>
      </c>
      <c r="H1110" s="32" t="s">
        <v>1377</v>
      </c>
    </row>
    <row r="1111" spans="1:8">
      <c r="A1111" t="s">
        <v>896</v>
      </c>
      <c r="B1111" s="4" t="s">
        <v>1255</v>
      </c>
      <c r="C1111" s="4" t="s">
        <v>1296</v>
      </c>
      <c r="D1111" s="4">
        <v>4100</v>
      </c>
      <c r="E1111" s="11" t="s">
        <v>1310</v>
      </c>
      <c r="F1111" s="11" t="s">
        <v>1305</v>
      </c>
      <c r="G1111" s="20">
        <f>CEILING((PRODUCT(1480,EURO)),10)</f>
        <v>56690</v>
      </c>
      <c r="H1111" s="32" t="s">
        <v>1377</v>
      </c>
    </row>
    <row r="1112" spans="1:8">
      <c r="A1112" t="s">
        <v>897</v>
      </c>
      <c r="B1112" s="4" t="s">
        <v>1255</v>
      </c>
      <c r="C1112" s="4" t="s">
        <v>1296</v>
      </c>
      <c r="D1112" s="4">
        <v>4100</v>
      </c>
      <c r="E1112" s="11" t="s">
        <v>1310</v>
      </c>
      <c r="F1112" s="11" t="s">
        <v>1305</v>
      </c>
      <c r="G1112" s="20">
        <f>CEILING((PRODUCT(1650,EURO)),10)</f>
        <v>63210</v>
      </c>
      <c r="H1112" s="32" t="s">
        <v>1377</v>
      </c>
    </row>
    <row r="1113" spans="1:8">
      <c r="A1113" t="s">
        <v>898</v>
      </c>
      <c r="B1113" s="4" t="s">
        <v>1255</v>
      </c>
      <c r="C1113" s="4" t="s">
        <v>1296</v>
      </c>
      <c r="D1113" s="4">
        <v>6100</v>
      </c>
      <c r="E1113" s="11" t="s">
        <v>1310</v>
      </c>
      <c r="F1113" s="11" t="s">
        <v>1305</v>
      </c>
      <c r="G1113" s="20">
        <f>CEILING((PRODUCT(1670,EURO)),10)</f>
        <v>63970</v>
      </c>
      <c r="H1113" s="32" t="s">
        <v>1377</v>
      </c>
    </row>
    <row r="1114" spans="1:8">
      <c r="A1114" t="s">
        <v>899</v>
      </c>
      <c r="B1114" s="4" t="s">
        <v>1255</v>
      </c>
      <c r="C1114" s="4" t="s">
        <v>1296</v>
      </c>
      <c r="D1114" s="4">
        <v>6100</v>
      </c>
      <c r="E1114" s="11" t="s">
        <v>1310</v>
      </c>
      <c r="F1114" s="11" t="s">
        <v>1305</v>
      </c>
      <c r="G1114" s="20">
        <f>CEILING((PRODUCT(1850,EURO)),10)</f>
        <v>70870</v>
      </c>
      <c r="H1114" s="32" t="s">
        <v>1377</v>
      </c>
    </row>
    <row r="1115" spans="1:8">
      <c r="A1115" t="s">
        <v>900</v>
      </c>
      <c r="B1115" s="4" t="s">
        <v>1255</v>
      </c>
      <c r="C1115" s="4" t="s">
        <v>1296</v>
      </c>
      <c r="D1115" s="4">
        <v>8100</v>
      </c>
      <c r="E1115" s="11">
        <v>5</v>
      </c>
      <c r="F1115" s="11" t="s">
        <v>1311</v>
      </c>
      <c r="G1115" s="20">
        <f>CEILING((PRODUCT(1300,EURO)),10)</f>
        <v>49800</v>
      </c>
      <c r="H1115" s="32" t="s">
        <v>1377</v>
      </c>
    </row>
    <row r="1116" spans="1:8">
      <c r="A1116" t="s">
        <v>901</v>
      </c>
      <c r="B1116" s="4" t="s">
        <v>1255</v>
      </c>
      <c r="C1116" s="4" t="s">
        <v>1296</v>
      </c>
      <c r="D1116" s="4">
        <v>8100</v>
      </c>
      <c r="E1116" s="11">
        <v>5</v>
      </c>
      <c r="F1116" s="11" t="s">
        <v>1311</v>
      </c>
      <c r="G1116" s="20">
        <f>CEILING((PRODUCT(1400,EURO)),10)</f>
        <v>53630</v>
      </c>
      <c r="H1116" s="32" t="s">
        <v>1377</v>
      </c>
    </row>
    <row r="1117" spans="1:8">
      <c r="A1117" t="s">
        <v>902</v>
      </c>
      <c r="B1117" s="4" t="s">
        <v>1255</v>
      </c>
      <c r="C1117" s="4" t="s">
        <v>1296</v>
      </c>
      <c r="D1117" s="4">
        <v>22000</v>
      </c>
      <c r="E1117" s="11">
        <v>5</v>
      </c>
      <c r="F1117" s="11" t="s">
        <v>1311</v>
      </c>
      <c r="G1117" s="20">
        <f>CEILING((PRODUCT(2130,EURO)),10)</f>
        <v>81590</v>
      </c>
      <c r="H1117" s="32" t="s">
        <v>1377</v>
      </c>
    </row>
    <row r="1118" spans="1:8">
      <c r="A1118" t="s">
        <v>903</v>
      </c>
      <c r="B1118" s="4" t="s">
        <v>1255</v>
      </c>
      <c r="C1118" s="4" t="s">
        <v>1296</v>
      </c>
      <c r="D1118" s="4">
        <v>22000</v>
      </c>
      <c r="E1118" s="11">
        <v>5</v>
      </c>
      <c r="F1118" s="11" t="s">
        <v>1311</v>
      </c>
      <c r="G1118" s="20">
        <f>CEILING((PRODUCT(2330,EURO)),10)</f>
        <v>89250</v>
      </c>
      <c r="H1118" s="32" t="s">
        <v>1377</v>
      </c>
    </row>
    <row r="1119" spans="1:8">
      <c r="A1119" t="s">
        <v>904</v>
      </c>
      <c r="B1119" s="4" t="s">
        <v>1255</v>
      </c>
      <c r="C1119" s="4" t="s">
        <v>1296</v>
      </c>
      <c r="D1119" s="4">
        <v>32000</v>
      </c>
      <c r="E1119" s="11">
        <v>5</v>
      </c>
      <c r="F1119" s="11" t="s">
        <v>1311</v>
      </c>
      <c r="G1119" s="20">
        <f>CEILING((PRODUCT(2530,EURO)),10)</f>
        <v>96910</v>
      </c>
      <c r="H1119" s="32" t="s">
        <v>1377</v>
      </c>
    </row>
    <row r="1120" spans="1:8">
      <c r="A1120" t="s">
        <v>905</v>
      </c>
      <c r="B1120" s="4" t="s">
        <v>1255</v>
      </c>
      <c r="C1120" s="4" t="s">
        <v>1296</v>
      </c>
      <c r="D1120" s="4">
        <v>32000</v>
      </c>
      <c r="E1120" s="11">
        <v>5</v>
      </c>
      <c r="F1120" s="11" t="s">
        <v>1311</v>
      </c>
      <c r="G1120" s="20">
        <f>CEILING((PRODUCT(2700,EURO)),10)</f>
        <v>103420</v>
      </c>
      <c r="H1120" s="32" t="s">
        <v>1377</v>
      </c>
    </row>
    <row r="1121" spans="1:8">
      <c r="A1121" t="s">
        <v>906</v>
      </c>
      <c r="B1121" s="4" t="s">
        <v>1254</v>
      </c>
      <c r="C1121" s="4" t="s">
        <v>1296</v>
      </c>
      <c r="D1121" s="4">
        <v>65</v>
      </c>
      <c r="E1121" s="11" t="s">
        <v>1305</v>
      </c>
      <c r="F1121" s="10" t="s">
        <v>1306</v>
      </c>
      <c r="G1121" s="20">
        <f>CEILING((PRODUCT(1100,USD)),10)</f>
        <v>34510</v>
      </c>
      <c r="H1121" s="32" t="s">
        <v>1377</v>
      </c>
    </row>
    <row r="1122" spans="1:8">
      <c r="A1122" t="s">
        <v>907</v>
      </c>
      <c r="B1122" s="4" t="s">
        <v>1254</v>
      </c>
      <c r="C1122" s="4" t="s">
        <v>1296</v>
      </c>
      <c r="D1122" s="4">
        <v>65</v>
      </c>
      <c r="E1122" s="11" t="s">
        <v>1305</v>
      </c>
      <c r="F1122" s="10" t="s">
        <v>1306</v>
      </c>
      <c r="G1122" s="20">
        <f>CEILING((PRODUCT(1250,USD)),10)</f>
        <v>39220</v>
      </c>
      <c r="H1122" s="32" t="s">
        <v>1377</v>
      </c>
    </row>
    <row r="1123" spans="1:8">
      <c r="A1123" t="s">
        <v>908</v>
      </c>
      <c r="B1123" s="4" t="s">
        <v>1254</v>
      </c>
      <c r="C1123" s="4" t="s">
        <v>1296</v>
      </c>
      <c r="D1123" s="4">
        <v>110</v>
      </c>
      <c r="E1123" s="11" t="s">
        <v>1305</v>
      </c>
      <c r="F1123" s="10" t="s">
        <v>1306</v>
      </c>
      <c r="G1123" s="20">
        <f>CEILING((PRODUCT(1200,USD)),10)</f>
        <v>37650</v>
      </c>
      <c r="H1123" s="32" t="s">
        <v>1377</v>
      </c>
    </row>
    <row r="1124" spans="1:8">
      <c r="A1124" t="s">
        <v>909</v>
      </c>
      <c r="B1124" s="4" t="s">
        <v>1254</v>
      </c>
      <c r="C1124" s="4" t="s">
        <v>1296</v>
      </c>
      <c r="D1124" s="4">
        <v>110</v>
      </c>
      <c r="E1124" s="11" t="s">
        <v>1305</v>
      </c>
      <c r="F1124" s="10" t="s">
        <v>1306</v>
      </c>
      <c r="G1124" s="20">
        <f>CEILING((PRODUCT(1350,USD)),10)</f>
        <v>42350</v>
      </c>
      <c r="H1124" s="32" t="s">
        <v>1377</v>
      </c>
    </row>
    <row r="1125" spans="1:8">
      <c r="A1125" t="s">
        <v>910</v>
      </c>
      <c r="B1125" s="4" t="s">
        <v>1254</v>
      </c>
      <c r="C1125" s="4" t="s">
        <v>1296</v>
      </c>
      <c r="D1125" s="4">
        <v>210</v>
      </c>
      <c r="E1125" s="11" t="s">
        <v>1305</v>
      </c>
      <c r="F1125" s="10" t="s">
        <v>1306</v>
      </c>
      <c r="G1125" s="20">
        <f>CEILING((PRODUCT(1400,USD)),10)</f>
        <v>43920</v>
      </c>
      <c r="H1125" s="32" t="s">
        <v>1377</v>
      </c>
    </row>
    <row r="1126" spans="1:8">
      <c r="A1126" t="s">
        <v>911</v>
      </c>
      <c r="B1126" s="4" t="s">
        <v>1254</v>
      </c>
      <c r="C1126" s="4" t="s">
        <v>1296</v>
      </c>
      <c r="D1126" s="4">
        <v>210</v>
      </c>
      <c r="E1126" s="11" t="s">
        <v>1305</v>
      </c>
      <c r="F1126" s="10" t="s">
        <v>1306</v>
      </c>
      <c r="G1126" s="20">
        <f>CEILING((PRODUCT(1550,USD)),10)</f>
        <v>48630</v>
      </c>
      <c r="H1126" s="32" t="s">
        <v>1377</v>
      </c>
    </row>
    <row r="1127" spans="1:8">
      <c r="A1127" t="s">
        <v>912</v>
      </c>
      <c r="B1127" s="4" t="s">
        <v>1255</v>
      </c>
      <c r="C1127" s="4" t="s">
        <v>1296</v>
      </c>
      <c r="D1127" s="4">
        <v>210</v>
      </c>
      <c r="E1127" s="11" t="s">
        <v>1309</v>
      </c>
      <c r="F1127" s="11" t="s">
        <v>1307</v>
      </c>
      <c r="G1127" s="20">
        <f>CEILING((PRODUCT(750,USD)),10)</f>
        <v>23530</v>
      </c>
      <c r="H1127" s="32" t="s">
        <v>1377</v>
      </c>
    </row>
    <row r="1128" spans="1:8">
      <c r="A1128" t="s">
        <v>913</v>
      </c>
      <c r="B1128" s="4" t="s">
        <v>1255</v>
      </c>
      <c r="C1128" s="4" t="s">
        <v>1296</v>
      </c>
      <c r="D1128" s="4">
        <v>210</v>
      </c>
      <c r="E1128" s="11" t="s">
        <v>1309</v>
      </c>
      <c r="F1128" s="11" t="s">
        <v>1307</v>
      </c>
      <c r="G1128" s="20">
        <f>CEILING((PRODUCT(900,USD)),10)</f>
        <v>28240</v>
      </c>
      <c r="H1128" s="32" t="s">
        <v>1377</v>
      </c>
    </row>
    <row r="1129" spans="1:8">
      <c r="A1129" t="s">
        <v>914</v>
      </c>
      <c r="B1129" s="4" t="s">
        <v>1255</v>
      </c>
      <c r="C1129" s="4" t="s">
        <v>1296</v>
      </c>
      <c r="D1129" s="4">
        <v>410</v>
      </c>
      <c r="E1129" s="11" t="s">
        <v>1309</v>
      </c>
      <c r="F1129" s="11" t="s">
        <v>1307</v>
      </c>
      <c r="G1129" s="20">
        <f>CEILING((PRODUCT(950,USD)),10)</f>
        <v>29810</v>
      </c>
      <c r="H1129" s="32" t="s">
        <v>1377</v>
      </c>
    </row>
    <row r="1130" spans="1:8">
      <c r="A1130" t="s">
        <v>915</v>
      </c>
      <c r="B1130" s="4" t="s">
        <v>1255</v>
      </c>
      <c r="C1130" s="4" t="s">
        <v>1296</v>
      </c>
      <c r="D1130" s="4">
        <v>410</v>
      </c>
      <c r="E1130" s="11" t="s">
        <v>1309</v>
      </c>
      <c r="F1130" s="11" t="s">
        <v>1307</v>
      </c>
      <c r="G1130" s="20">
        <f>CEILING((PRODUCT(1100,USD)),10)</f>
        <v>34510</v>
      </c>
      <c r="H1130" s="32" t="s">
        <v>1377</v>
      </c>
    </row>
    <row r="1131" spans="1:8">
      <c r="A1131" t="s">
        <v>916</v>
      </c>
      <c r="B1131" s="4" t="s">
        <v>1255</v>
      </c>
      <c r="C1131" s="4" t="s">
        <v>1296</v>
      </c>
      <c r="D1131" s="4">
        <v>510</v>
      </c>
      <c r="E1131" s="11" t="s">
        <v>1312</v>
      </c>
      <c r="F1131" s="11" t="s">
        <v>1305</v>
      </c>
      <c r="G1131" s="20">
        <f>CEILING((PRODUCT(750,USD)),10)</f>
        <v>23530</v>
      </c>
      <c r="H1131" s="32" t="s">
        <v>1377</v>
      </c>
    </row>
    <row r="1132" spans="1:8">
      <c r="A1132" t="s">
        <v>917</v>
      </c>
      <c r="B1132" s="4" t="s">
        <v>1255</v>
      </c>
      <c r="C1132" s="4" t="s">
        <v>1296</v>
      </c>
      <c r="D1132" s="4">
        <v>510</v>
      </c>
      <c r="E1132" s="11" t="s">
        <v>1312</v>
      </c>
      <c r="F1132" s="11" t="s">
        <v>1305</v>
      </c>
      <c r="G1132" s="20">
        <f>CEILING((PRODUCT(900,USD)),10)</f>
        <v>28240</v>
      </c>
      <c r="H1132" s="32" t="s">
        <v>1377</v>
      </c>
    </row>
    <row r="1133" spans="1:8">
      <c r="A1133" t="s">
        <v>918</v>
      </c>
      <c r="B1133" s="4" t="s">
        <v>1255</v>
      </c>
      <c r="C1133" s="4" t="s">
        <v>1296</v>
      </c>
      <c r="D1133" s="4">
        <v>2100</v>
      </c>
      <c r="E1133" s="11" t="s">
        <v>1312</v>
      </c>
      <c r="F1133" s="11" t="s">
        <v>1305</v>
      </c>
      <c r="G1133" s="20">
        <f>CEILING((PRODUCT(850,USD)),10)</f>
        <v>26670</v>
      </c>
      <c r="H1133" s="32" t="s">
        <v>1377</v>
      </c>
    </row>
    <row r="1134" spans="1:8">
      <c r="A1134" t="s">
        <v>919</v>
      </c>
      <c r="B1134" s="4" t="s">
        <v>1255</v>
      </c>
      <c r="C1134" s="4" t="s">
        <v>1296</v>
      </c>
      <c r="D1134" s="4">
        <v>2100</v>
      </c>
      <c r="E1134" s="11" t="s">
        <v>1312</v>
      </c>
      <c r="F1134" s="11" t="s">
        <v>1305</v>
      </c>
      <c r="G1134" s="20">
        <f>CEILING((PRODUCT(1000,USD)),10)</f>
        <v>31380</v>
      </c>
      <c r="H1134" s="32" t="s">
        <v>1377</v>
      </c>
    </row>
    <row r="1135" spans="1:8">
      <c r="A1135" t="s">
        <v>920</v>
      </c>
      <c r="B1135" s="4" t="s">
        <v>1255</v>
      </c>
      <c r="C1135" s="4" t="s">
        <v>1296</v>
      </c>
      <c r="D1135" s="4">
        <v>4100</v>
      </c>
      <c r="E1135" s="11" t="s">
        <v>1312</v>
      </c>
      <c r="F1135" s="11" t="s">
        <v>1305</v>
      </c>
      <c r="G1135" s="20">
        <f>CEILING((PRODUCT(950,USD)),10)</f>
        <v>29810</v>
      </c>
      <c r="H1135" s="32" t="s">
        <v>1377</v>
      </c>
    </row>
    <row r="1136" spans="1:8">
      <c r="A1136" t="s">
        <v>921</v>
      </c>
      <c r="B1136" s="4" t="s">
        <v>1255</v>
      </c>
      <c r="C1136" s="4" t="s">
        <v>1296</v>
      </c>
      <c r="D1136" s="4">
        <v>4100</v>
      </c>
      <c r="E1136" s="11" t="s">
        <v>1312</v>
      </c>
      <c r="F1136" s="11" t="s">
        <v>1305</v>
      </c>
      <c r="G1136" s="20">
        <f>CEILING((PRODUCT(1100,USD)),10)</f>
        <v>34510</v>
      </c>
      <c r="H1136" s="32" t="s">
        <v>1377</v>
      </c>
    </row>
    <row r="1137" spans="1:8">
      <c r="A1137" t="s">
        <v>922</v>
      </c>
      <c r="B1137" s="4" t="s">
        <v>1255</v>
      </c>
      <c r="C1137" s="4" t="s">
        <v>1296</v>
      </c>
      <c r="D1137" s="4">
        <v>4100</v>
      </c>
      <c r="E1137" s="11">
        <v>2</v>
      </c>
      <c r="F1137" s="11" t="s">
        <v>1311</v>
      </c>
      <c r="G1137" s="20">
        <f>CEILING((PRODUCT(700,USD)),10)</f>
        <v>21960</v>
      </c>
      <c r="H1137" s="32" t="s">
        <v>1377</v>
      </c>
    </row>
    <row r="1138" spans="1:8">
      <c r="A1138" t="s">
        <v>923</v>
      </c>
      <c r="B1138" s="4" t="s">
        <v>1255</v>
      </c>
      <c r="C1138" s="4" t="s">
        <v>1296</v>
      </c>
      <c r="D1138" s="4">
        <v>4100</v>
      </c>
      <c r="E1138" s="11">
        <v>2</v>
      </c>
      <c r="F1138" s="11" t="s">
        <v>1311</v>
      </c>
      <c r="G1138" s="20">
        <f>CEILING((PRODUCT(850,USD)),10)</f>
        <v>26670</v>
      </c>
      <c r="H1138" s="32" t="s">
        <v>1377</v>
      </c>
    </row>
    <row r="1139" spans="1:8">
      <c r="A1139" t="s">
        <v>924</v>
      </c>
      <c r="B1139" s="4" t="s">
        <v>1255</v>
      </c>
      <c r="C1139" s="4" t="s">
        <v>1296</v>
      </c>
      <c r="D1139" s="4">
        <v>120</v>
      </c>
      <c r="E1139" s="11" t="s">
        <v>1312</v>
      </c>
      <c r="F1139" s="11" t="s">
        <v>1307</v>
      </c>
      <c r="G1139" s="20">
        <f>CEILING((PRODUCT(430,USD)),10)</f>
        <v>13490</v>
      </c>
      <c r="H1139" s="32" t="s">
        <v>1377</v>
      </c>
    </row>
    <row r="1140" spans="1:8">
      <c r="A1140" t="s">
        <v>925</v>
      </c>
      <c r="B1140" s="4" t="s">
        <v>1282</v>
      </c>
      <c r="C1140" s="4" t="s">
        <v>1296</v>
      </c>
      <c r="D1140" s="4">
        <v>200</v>
      </c>
      <c r="E1140" s="11" t="s">
        <v>1312</v>
      </c>
      <c r="F1140" s="11" t="s">
        <v>1305</v>
      </c>
      <c r="G1140" s="20">
        <f>CEILING((PRODUCT(300,USD)),10)</f>
        <v>9420</v>
      </c>
      <c r="H1140" s="32" t="s">
        <v>1377</v>
      </c>
    </row>
    <row r="1141" spans="1:8">
      <c r="A1141" t="s">
        <v>926</v>
      </c>
      <c r="B1141" s="4" t="s">
        <v>1282</v>
      </c>
      <c r="C1141" s="4" t="s">
        <v>1296</v>
      </c>
      <c r="D1141" s="4">
        <v>400</v>
      </c>
      <c r="E1141" s="11" t="s">
        <v>1312</v>
      </c>
      <c r="F1141" s="11" t="s">
        <v>1305</v>
      </c>
      <c r="G1141" s="20">
        <f>CEILING((PRODUCT(380,USD)),10)</f>
        <v>11930</v>
      </c>
      <c r="H1141" s="32" t="s">
        <v>1377</v>
      </c>
    </row>
    <row r="1142" spans="1:8">
      <c r="A1142" t="s">
        <v>927</v>
      </c>
      <c r="B1142" s="4" t="s">
        <v>1282</v>
      </c>
      <c r="C1142" s="4" t="s">
        <v>1296</v>
      </c>
      <c r="D1142" s="4">
        <v>600</v>
      </c>
      <c r="E1142" s="11" t="s">
        <v>1312</v>
      </c>
      <c r="F1142" s="11" t="s">
        <v>1305</v>
      </c>
      <c r="G1142" s="20">
        <f>CEILING((PRODUCT(430,USD)),10)</f>
        <v>13490</v>
      </c>
      <c r="H1142" s="32" t="s">
        <v>1377</v>
      </c>
    </row>
    <row r="1143" spans="1:8">
      <c r="A1143" t="s">
        <v>928</v>
      </c>
      <c r="B1143" s="4" t="s">
        <v>1282</v>
      </c>
      <c r="C1143" s="4" t="s">
        <v>1296</v>
      </c>
      <c r="D1143" s="4">
        <v>400</v>
      </c>
      <c r="E1143" s="11">
        <v>2</v>
      </c>
      <c r="F1143" s="11" t="s">
        <v>1311</v>
      </c>
      <c r="G1143" s="20">
        <f>CEILING((PRODUCT(170,USD)),10)</f>
        <v>5340</v>
      </c>
      <c r="H1143" s="32" t="s">
        <v>1377</v>
      </c>
    </row>
    <row r="1144" spans="1:8">
      <c r="A1144" t="s">
        <v>929</v>
      </c>
      <c r="B1144" s="4" t="s">
        <v>1282</v>
      </c>
      <c r="C1144" s="4" t="s">
        <v>1296</v>
      </c>
      <c r="D1144" s="4">
        <v>600</v>
      </c>
      <c r="E1144" s="11">
        <v>5</v>
      </c>
      <c r="F1144" s="11" t="s">
        <v>1311</v>
      </c>
      <c r="G1144" s="20">
        <f>CEILING((PRODUCT(195,USD)),10)</f>
        <v>6120</v>
      </c>
      <c r="H1144" s="32" t="s">
        <v>1377</v>
      </c>
    </row>
    <row r="1145" spans="1:8">
      <c r="A1145" t="s">
        <v>930</v>
      </c>
      <c r="B1145" s="4" t="s">
        <v>1282</v>
      </c>
      <c r="C1145" s="4" t="s">
        <v>1296</v>
      </c>
      <c r="D1145" s="4">
        <v>2000</v>
      </c>
      <c r="E1145" s="11">
        <v>2</v>
      </c>
      <c r="F1145" s="11" t="s">
        <v>1311</v>
      </c>
      <c r="G1145" s="20">
        <f>CEILING((PRODUCT(250,USD)),10)</f>
        <v>7850</v>
      </c>
      <c r="H1145" s="32" t="s">
        <v>1377</v>
      </c>
    </row>
    <row r="1146" spans="1:8">
      <c r="A1146" t="s">
        <v>931</v>
      </c>
      <c r="B1146" s="4" t="s">
        <v>1282</v>
      </c>
      <c r="C1146" s="4" t="s">
        <v>1296</v>
      </c>
      <c r="D1146" s="4">
        <v>4000</v>
      </c>
      <c r="E1146" s="11">
        <v>2</v>
      </c>
      <c r="F1146" s="11" t="s">
        <v>1311</v>
      </c>
      <c r="G1146" s="20">
        <f>CEILING((PRODUCT(350,USD)),10)</f>
        <v>10980</v>
      </c>
      <c r="H1146" s="32" t="s">
        <v>1377</v>
      </c>
    </row>
    <row r="1147" spans="1:8">
      <c r="A1147" t="s">
        <v>932</v>
      </c>
      <c r="B1147" s="4" t="s">
        <v>1282</v>
      </c>
      <c r="C1147" s="4" t="s">
        <v>1296</v>
      </c>
      <c r="D1147" s="4">
        <v>6000</v>
      </c>
      <c r="E1147" s="11">
        <v>5</v>
      </c>
      <c r="F1147" s="11" t="s">
        <v>1311</v>
      </c>
      <c r="G1147" s="20">
        <f>CEILING((PRODUCT(400,USD)),10)</f>
        <v>12550</v>
      </c>
      <c r="H1147" s="32" t="s">
        <v>1377</v>
      </c>
    </row>
    <row r="1148" spans="1:8">
      <c r="A1148" t="s">
        <v>933</v>
      </c>
      <c r="B1148" s="4" t="s">
        <v>1282</v>
      </c>
      <c r="C1148" s="4" t="s">
        <v>1296</v>
      </c>
      <c r="D1148" s="4">
        <v>6000</v>
      </c>
      <c r="E1148" s="11">
        <v>50</v>
      </c>
      <c r="F1148" s="11">
        <v>1</v>
      </c>
      <c r="G1148" s="20">
        <f>CEILING((PRODUCT(200,USD)),10)</f>
        <v>6280</v>
      </c>
      <c r="H1148" s="32" t="s">
        <v>1377</v>
      </c>
    </row>
    <row r="1149" spans="1:8">
      <c r="A1149" t="s">
        <v>934</v>
      </c>
      <c r="B1149" s="4" t="s">
        <v>1254</v>
      </c>
      <c r="C1149" s="4" t="s">
        <v>1296</v>
      </c>
      <c r="D1149" s="4">
        <v>110</v>
      </c>
      <c r="E1149" s="11" t="s">
        <v>1305</v>
      </c>
      <c r="F1149" s="10" t="s">
        <v>1306</v>
      </c>
      <c r="G1149" s="20">
        <f>CEILING((PRODUCT(1500,USD)),10)</f>
        <v>47060</v>
      </c>
      <c r="H1149" s="32" t="s">
        <v>1377</v>
      </c>
    </row>
    <row r="1150" spans="1:8">
      <c r="A1150" t="s">
        <v>935</v>
      </c>
      <c r="B1150" s="4" t="s">
        <v>1254</v>
      </c>
      <c r="C1150" s="4" t="s">
        <v>1296</v>
      </c>
      <c r="D1150" s="4">
        <v>110</v>
      </c>
      <c r="E1150" s="11" t="s">
        <v>1305</v>
      </c>
      <c r="F1150" s="10" t="s">
        <v>1306</v>
      </c>
      <c r="G1150" s="20">
        <f>CEILING((PRODUCT(1650,USD)),10)</f>
        <v>51770</v>
      </c>
      <c r="H1150" s="32" t="s">
        <v>1377</v>
      </c>
    </row>
    <row r="1151" spans="1:8">
      <c r="A1151" t="s">
        <v>936</v>
      </c>
      <c r="B1151" s="4" t="s">
        <v>1254</v>
      </c>
      <c r="C1151" s="4" t="s">
        <v>1296</v>
      </c>
      <c r="D1151" s="4">
        <v>260</v>
      </c>
      <c r="E1151" s="11" t="s">
        <v>1305</v>
      </c>
      <c r="F1151" s="10" t="s">
        <v>1306</v>
      </c>
      <c r="G1151" s="20">
        <f>CEILING((PRODUCT(1700,USD)),10)</f>
        <v>53330</v>
      </c>
      <c r="H1151" s="32" t="s">
        <v>1377</v>
      </c>
    </row>
    <row r="1152" spans="1:8">
      <c r="A1152" t="s">
        <v>937</v>
      </c>
      <c r="B1152" s="4" t="s">
        <v>1254</v>
      </c>
      <c r="C1152" s="4" t="s">
        <v>1296</v>
      </c>
      <c r="D1152" s="4">
        <v>260</v>
      </c>
      <c r="E1152" s="11" t="s">
        <v>1305</v>
      </c>
      <c r="F1152" s="10" t="s">
        <v>1306</v>
      </c>
      <c r="G1152" s="20">
        <f>CEILING((PRODUCT(1900,USD)),10)</f>
        <v>59610</v>
      </c>
      <c r="H1152" s="32" t="s">
        <v>1377</v>
      </c>
    </row>
    <row r="1153" spans="1:8">
      <c r="A1153" t="s">
        <v>938</v>
      </c>
      <c r="B1153" s="4" t="s">
        <v>1255</v>
      </c>
      <c r="C1153" s="4" t="s">
        <v>1296</v>
      </c>
      <c r="D1153" s="4">
        <v>210</v>
      </c>
      <c r="E1153" s="11" t="s">
        <v>1309</v>
      </c>
      <c r="F1153" s="11" t="s">
        <v>1307</v>
      </c>
      <c r="G1153" s="20">
        <f>CEILING((PRODUCT(1120,USD)),10)</f>
        <v>35140</v>
      </c>
      <c r="H1153" s="32" t="s">
        <v>1377</v>
      </c>
    </row>
    <row r="1154" spans="1:8">
      <c r="A1154" t="s">
        <v>939</v>
      </c>
      <c r="B1154" s="4" t="s">
        <v>1255</v>
      </c>
      <c r="C1154" s="4" t="s">
        <v>1296</v>
      </c>
      <c r="D1154" s="4">
        <v>210</v>
      </c>
      <c r="E1154" s="11" t="s">
        <v>1309</v>
      </c>
      <c r="F1154" s="11" t="s">
        <v>1307</v>
      </c>
      <c r="G1154" s="20">
        <f>CEILING((PRODUCT(1350,USD)),10)</f>
        <v>42350</v>
      </c>
      <c r="H1154" s="32" t="s">
        <v>1377</v>
      </c>
    </row>
    <row r="1155" spans="1:8">
      <c r="A1155" t="s">
        <v>940</v>
      </c>
      <c r="B1155" s="4" t="s">
        <v>1255</v>
      </c>
      <c r="C1155" s="4" t="s">
        <v>1296</v>
      </c>
      <c r="D1155" s="4">
        <v>410</v>
      </c>
      <c r="E1155" s="11" t="s">
        <v>1309</v>
      </c>
      <c r="F1155" s="11" t="s">
        <v>1307</v>
      </c>
      <c r="G1155" s="20">
        <f>CEILING((PRODUCT(1300,USD)),10)</f>
        <v>40790</v>
      </c>
      <c r="H1155" s="32" t="s">
        <v>1377</v>
      </c>
    </row>
    <row r="1156" spans="1:8">
      <c r="A1156" t="s">
        <v>941</v>
      </c>
      <c r="B1156" s="4" t="s">
        <v>1255</v>
      </c>
      <c r="C1156" s="4" t="s">
        <v>1296</v>
      </c>
      <c r="D1156" s="4">
        <v>410</v>
      </c>
      <c r="E1156" s="11" t="s">
        <v>1309</v>
      </c>
      <c r="F1156" s="11" t="s">
        <v>1307</v>
      </c>
      <c r="G1156" s="20">
        <f>CEILING((PRODUCT(1550,USD)),10)</f>
        <v>48630</v>
      </c>
      <c r="H1156" s="32" t="s">
        <v>1377</v>
      </c>
    </row>
    <row r="1157" spans="1:8">
      <c r="A1157" t="s">
        <v>942</v>
      </c>
      <c r="B1157" s="2" t="s">
        <v>1255</v>
      </c>
      <c r="C1157" s="2" t="s">
        <v>1296</v>
      </c>
      <c r="D1157" s="2">
        <v>410</v>
      </c>
      <c r="E1157" s="11" t="s">
        <v>1312</v>
      </c>
      <c r="F1157" s="11" t="s">
        <v>1305</v>
      </c>
      <c r="G1157" s="20">
        <f>CEILING((PRODUCT(750,USD)),10)</f>
        <v>23530</v>
      </c>
      <c r="H1157" s="32" t="s">
        <v>1377</v>
      </c>
    </row>
    <row r="1158" spans="1:8">
      <c r="A1158" t="s">
        <v>943</v>
      </c>
      <c r="B1158" s="2" t="s">
        <v>1255</v>
      </c>
      <c r="C1158" s="2" t="s">
        <v>1296</v>
      </c>
      <c r="D1158" s="2">
        <v>410</v>
      </c>
      <c r="E1158" s="11" t="s">
        <v>1312</v>
      </c>
      <c r="F1158" s="11" t="s">
        <v>1305</v>
      </c>
      <c r="G1158" s="20">
        <f>CEILING((PRODUCT(985,USD)),10)</f>
        <v>30900</v>
      </c>
      <c r="H1158" s="32" t="s">
        <v>1377</v>
      </c>
    </row>
    <row r="1159" spans="1:8">
      <c r="A1159" t="s">
        <v>944</v>
      </c>
      <c r="B1159" s="2" t="s">
        <v>1255</v>
      </c>
      <c r="C1159" s="2" t="s">
        <v>1296</v>
      </c>
      <c r="D1159" s="2">
        <v>810</v>
      </c>
      <c r="E1159" s="11" t="s">
        <v>1310</v>
      </c>
      <c r="F1159" s="11" t="s">
        <v>1305</v>
      </c>
      <c r="G1159" s="20">
        <f>CEILING((PRODUCT(900,USD)),10)</f>
        <v>28240</v>
      </c>
      <c r="H1159" s="32" t="s">
        <v>1377</v>
      </c>
    </row>
    <row r="1160" spans="1:8">
      <c r="A1160" t="s">
        <v>945</v>
      </c>
      <c r="B1160" s="2" t="s">
        <v>1255</v>
      </c>
      <c r="C1160" s="2" t="s">
        <v>1296</v>
      </c>
      <c r="D1160" s="2">
        <v>810</v>
      </c>
      <c r="E1160" s="11" t="s">
        <v>1310</v>
      </c>
      <c r="F1160" s="11" t="s">
        <v>1305</v>
      </c>
      <c r="G1160" s="20">
        <f>CEILING((PRODUCT(1050,USD)),10)</f>
        <v>32940</v>
      </c>
      <c r="H1160" s="32" t="s">
        <v>1377</v>
      </c>
    </row>
    <row r="1161" spans="1:8">
      <c r="A1161" t="s">
        <v>946</v>
      </c>
      <c r="B1161" s="2" t="s">
        <v>1255</v>
      </c>
      <c r="C1161" s="2" t="s">
        <v>1296</v>
      </c>
      <c r="D1161" s="2">
        <v>2100</v>
      </c>
      <c r="E1161" s="11" t="s">
        <v>1310</v>
      </c>
      <c r="F1161" s="11" t="s">
        <v>1305</v>
      </c>
      <c r="G1161" s="20">
        <f>CEILING((PRODUCT(1100,USD)),10)</f>
        <v>34510</v>
      </c>
      <c r="H1161" s="32" t="s">
        <v>1377</v>
      </c>
    </row>
    <row r="1162" spans="1:8">
      <c r="A1162" t="s">
        <v>947</v>
      </c>
      <c r="B1162" s="2" t="s">
        <v>1255</v>
      </c>
      <c r="C1162" s="2" t="s">
        <v>1296</v>
      </c>
      <c r="D1162" s="2">
        <v>2100</v>
      </c>
      <c r="E1162" s="11" t="s">
        <v>1310</v>
      </c>
      <c r="F1162" s="11" t="s">
        <v>1305</v>
      </c>
      <c r="G1162" s="20">
        <f>CEILING((PRODUCT(1300,USD)),10)</f>
        <v>40790</v>
      </c>
      <c r="H1162" s="32" t="s">
        <v>1377</v>
      </c>
    </row>
    <row r="1163" spans="1:8">
      <c r="A1163" t="s">
        <v>948</v>
      </c>
      <c r="B1163" s="2" t="s">
        <v>1255</v>
      </c>
      <c r="C1163" s="2" t="s">
        <v>1296</v>
      </c>
      <c r="D1163" s="2">
        <v>4100</v>
      </c>
      <c r="E1163" s="11" t="s">
        <v>1310</v>
      </c>
      <c r="F1163" s="11" t="s">
        <v>1305</v>
      </c>
      <c r="G1163" s="20">
        <f>CEILING((PRODUCT(1250,USD)),10)</f>
        <v>39220</v>
      </c>
      <c r="H1163" s="32" t="s">
        <v>1377</v>
      </c>
    </row>
    <row r="1164" spans="1:8">
      <c r="A1164" t="s">
        <v>949</v>
      </c>
      <c r="B1164" s="2" t="s">
        <v>1255</v>
      </c>
      <c r="C1164" s="2" t="s">
        <v>1296</v>
      </c>
      <c r="D1164" s="2">
        <v>4100</v>
      </c>
      <c r="E1164" s="11" t="s">
        <v>1310</v>
      </c>
      <c r="F1164" s="11" t="s">
        <v>1305</v>
      </c>
      <c r="G1164" s="20">
        <f>CEILING((PRODUCT(1500,USD)),10)</f>
        <v>47060</v>
      </c>
      <c r="H1164" s="32" t="s">
        <v>1377</v>
      </c>
    </row>
    <row r="1165" spans="1:8">
      <c r="A1165" t="s">
        <v>950</v>
      </c>
      <c r="B1165" s="2" t="s">
        <v>1255</v>
      </c>
      <c r="C1165" s="2" t="s">
        <v>1296</v>
      </c>
      <c r="D1165" s="2">
        <v>4100</v>
      </c>
      <c r="E1165" s="10">
        <v>2</v>
      </c>
      <c r="F1165" s="11" t="s">
        <v>1311</v>
      </c>
      <c r="G1165" s="20">
        <f>CEILING((PRODUCT(800,USD)),10)</f>
        <v>25100</v>
      </c>
      <c r="H1165" s="32" t="s">
        <v>1377</v>
      </c>
    </row>
    <row r="1166" spans="1:8">
      <c r="A1166" t="s">
        <v>951</v>
      </c>
      <c r="B1166" s="2" t="s">
        <v>1255</v>
      </c>
      <c r="C1166" s="2" t="s">
        <v>1296</v>
      </c>
      <c r="D1166" s="2">
        <v>4100</v>
      </c>
      <c r="E1166" s="10">
        <v>2</v>
      </c>
      <c r="F1166" s="11" t="s">
        <v>1311</v>
      </c>
      <c r="G1166" s="20">
        <f>CEILING((PRODUCT(950,USD)),10)</f>
        <v>29810</v>
      </c>
      <c r="H1166" s="32" t="s">
        <v>1377</v>
      </c>
    </row>
    <row r="1167" spans="1:8">
      <c r="A1167" t="s">
        <v>952</v>
      </c>
      <c r="B1167" s="2" t="s">
        <v>1255</v>
      </c>
      <c r="C1167" s="2" t="s">
        <v>1296</v>
      </c>
      <c r="D1167" s="2">
        <v>8100</v>
      </c>
      <c r="E1167" s="10">
        <v>5</v>
      </c>
      <c r="F1167" s="11" t="s">
        <v>1311</v>
      </c>
      <c r="G1167" s="20">
        <f>CEILING((PRODUCT(950,USD)),10)</f>
        <v>29810</v>
      </c>
      <c r="H1167" s="32" t="s">
        <v>1377</v>
      </c>
    </row>
    <row r="1168" spans="1:8">
      <c r="A1168" t="s">
        <v>953</v>
      </c>
      <c r="B1168" s="2" t="s">
        <v>1255</v>
      </c>
      <c r="C1168" s="2" t="s">
        <v>1296</v>
      </c>
      <c r="D1168" s="2">
        <v>8100</v>
      </c>
      <c r="E1168" s="10">
        <v>5</v>
      </c>
      <c r="F1168" s="11" t="s">
        <v>1311</v>
      </c>
      <c r="G1168" s="20">
        <f>CEILING((PRODUCT(1100,USD)),10)</f>
        <v>34510</v>
      </c>
      <c r="H1168" s="32" t="s">
        <v>1377</v>
      </c>
    </row>
    <row r="1169" spans="1:8">
      <c r="A1169" t="s">
        <v>954</v>
      </c>
      <c r="B1169" s="4" t="s">
        <v>1282</v>
      </c>
      <c r="C1169" s="4" t="s">
        <v>1296</v>
      </c>
      <c r="D1169" s="4">
        <v>150</v>
      </c>
      <c r="E1169" s="11" t="s">
        <v>1312</v>
      </c>
      <c r="F1169" s="11" t="s">
        <v>1305</v>
      </c>
      <c r="G1169" s="20">
        <f>CEILING((PRODUCT(160,USD)),10)</f>
        <v>5020</v>
      </c>
      <c r="H1169" s="32" t="s">
        <v>1377</v>
      </c>
    </row>
    <row r="1170" spans="1:8">
      <c r="A1170" t="s">
        <v>955</v>
      </c>
      <c r="B1170" s="4" t="s">
        <v>1282</v>
      </c>
      <c r="C1170" s="4" t="s">
        <v>1296</v>
      </c>
      <c r="D1170" s="4">
        <v>300</v>
      </c>
      <c r="E1170" s="11" t="s">
        <v>1312</v>
      </c>
      <c r="F1170" s="11" t="s">
        <v>1305</v>
      </c>
      <c r="G1170" s="20">
        <f>CEILING((PRODUCT(190,USD)),10)</f>
        <v>5970</v>
      </c>
      <c r="H1170" s="32" t="s">
        <v>1377</v>
      </c>
    </row>
    <row r="1171" spans="1:8">
      <c r="A1171" t="s">
        <v>956</v>
      </c>
      <c r="B1171" s="4" t="s">
        <v>1282</v>
      </c>
      <c r="C1171" s="4" t="s">
        <v>1296</v>
      </c>
      <c r="D1171" s="4">
        <v>300</v>
      </c>
      <c r="E1171" s="11">
        <v>2</v>
      </c>
      <c r="F1171" s="11" t="s">
        <v>1311</v>
      </c>
      <c r="G1171" s="20">
        <f>CEILING((PRODUCT(120,USD)),10)</f>
        <v>3770</v>
      </c>
      <c r="H1171" s="32" t="s">
        <v>1377</v>
      </c>
    </row>
    <row r="1172" spans="1:8">
      <c r="A1172" t="s">
        <v>957</v>
      </c>
      <c r="B1172" s="4" t="s">
        <v>1282</v>
      </c>
      <c r="C1172" s="4" t="s">
        <v>1296</v>
      </c>
      <c r="D1172" s="4">
        <v>500</v>
      </c>
      <c r="E1172" s="11">
        <v>2</v>
      </c>
      <c r="F1172" s="11" t="s">
        <v>1311</v>
      </c>
      <c r="G1172" s="20">
        <f>CEILING((PRODUCT(140,USD)),10)</f>
        <v>4400</v>
      </c>
      <c r="H1172" s="32" t="s">
        <v>1377</v>
      </c>
    </row>
    <row r="1173" spans="1:8">
      <c r="A1173" t="s">
        <v>958</v>
      </c>
      <c r="B1173" s="4" t="s">
        <v>1282</v>
      </c>
      <c r="C1173" s="4" t="s">
        <v>1296</v>
      </c>
      <c r="D1173" s="4">
        <v>1500</v>
      </c>
      <c r="E1173" s="11">
        <v>2</v>
      </c>
      <c r="F1173" s="11" t="s">
        <v>1311</v>
      </c>
      <c r="G1173" s="20">
        <f>CEILING((PRODUCT(160,USD)),10)</f>
        <v>5020</v>
      </c>
      <c r="H1173" s="32" t="s">
        <v>1377</v>
      </c>
    </row>
    <row r="1174" spans="1:8">
      <c r="A1174" t="s">
        <v>959</v>
      </c>
      <c r="B1174" s="4" t="s">
        <v>1282</v>
      </c>
      <c r="C1174" s="4" t="s">
        <v>1296</v>
      </c>
      <c r="D1174" s="4">
        <v>3000</v>
      </c>
      <c r="E1174" s="11">
        <v>2</v>
      </c>
      <c r="F1174" s="11" t="s">
        <v>1311</v>
      </c>
      <c r="G1174" s="20">
        <f>CEILING((PRODUCT(200,USD)),10)</f>
        <v>6280</v>
      </c>
      <c r="H1174" s="32" t="s">
        <v>1377</v>
      </c>
    </row>
    <row r="1175" spans="1:8">
      <c r="A1175" t="s">
        <v>960</v>
      </c>
      <c r="B1175" s="4" t="s">
        <v>1282</v>
      </c>
      <c r="C1175" s="4" t="s">
        <v>1296</v>
      </c>
      <c r="D1175" s="4">
        <v>5000</v>
      </c>
      <c r="E1175" s="11">
        <v>20</v>
      </c>
      <c r="F1175" s="11">
        <v>1</v>
      </c>
      <c r="G1175" s="20">
        <f>CEILING((PRODUCT(130,USD)),10)</f>
        <v>4080</v>
      </c>
      <c r="H1175" s="32" t="s">
        <v>1377</v>
      </c>
    </row>
    <row r="1176" spans="1:8">
      <c r="A1176" t="s">
        <v>961</v>
      </c>
      <c r="B1176" s="4" t="s">
        <v>1282</v>
      </c>
      <c r="C1176" s="4" t="s">
        <v>1296</v>
      </c>
      <c r="D1176" s="4">
        <v>200</v>
      </c>
      <c r="E1176" s="11">
        <v>2</v>
      </c>
      <c r="F1176" s="11" t="s">
        <v>1311</v>
      </c>
      <c r="G1176" s="20">
        <f>CEILING((PRODUCT(42,USD)),10)</f>
        <v>1320</v>
      </c>
      <c r="H1176" s="32" t="s">
        <v>1377</v>
      </c>
    </row>
    <row r="1177" spans="1:8">
      <c r="A1177" t="s">
        <v>962</v>
      </c>
      <c r="B1177" s="4" t="s">
        <v>1282</v>
      </c>
      <c r="C1177" s="4" t="s">
        <v>1296</v>
      </c>
      <c r="D1177" s="4">
        <v>500</v>
      </c>
      <c r="E1177" s="11">
        <v>2</v>
      </c>
      <c r="F1177" s="11" t="s">
        <v>1311</v>
      </c>
      <c r="G1177" s="20">
        <f>CEILING((PRODUCT(42,USD)),10)</f>
        <v>1320</v>
      </c>
      <c r="H1177" s="32" t="s">
        <v>1377</v>
      </c>
    </row>
    <row r="1178" spans="1:8">
      <c r="A1178" t="s">
        <v>963</v>
      </c>
      <c r="B1178" s="4" t="s">
        <v>1282</v>
      </c>
      <c r="C1178" s="4" t="s">
        <v>1296</v>
      </c>
      <c r="D1178" s="4">
        <v>2000</v>
      </c>
      <c r="E1178" s="11">
        <v>20</v>
      </c>
      <c r="F1178" s="11">
        <v>1</v>
      </c>
      <c r="G1178" s="20">
        <f>CEILING((PRODUCT(42,USD)),10)</f>
        <v>1320</v>
      </c>
      <c r="H1178" s="32" t="s">
        <v>1377</v>
      </c>
    </row>
    <row r="1179" spans="1:8">
      <c r="A1179" t="s">
        <v>964</v>
      </c>
      <c r="B1179" s="4" t="s">
        <v>1282</v>
      </c>
      <c r="C1179" s="4" t="s">
        <v>1296</v>
      </c>
      <c r="D1179" s="4">
        <v>5000</v>
      </c>
      <c r="E1179" s="11">
        <v>20</v>
      </c>
      <c r="F1179" s="11">
        <v>1</v>
      </c>
      <c r="G1179" s="20">
        <f>CEILING((PRODUCT(57,USD)),10)</f>
        <v>1790</v>
      </c>
      <c r="H1179" s="32" t="s">
        <v>1377</v>
      </c>
    </row>
    <row r="1180" spans="1:8">
      <c r="A1180" t="s">
        <v>965</v>
      </c>
      <c r="B1180" s="4" t="s">
        <v>1255</v>
      </c>
      <c r="C1180" s="4" t="s">
        <v>1297</v>
      </c>
      <c r="D1180" s="4">
        <v>150</v>
      </c>
      <c r="E1180" s="11" t="s">
        <v>1309</v>
      </c>
      <c r="F1180" s="11" t="s">
        <v>1307</v>
      </c>
      <c r="G1180" s="20">
        <v>15340</v>
      </c>
      <c r="H1180" s="32" t="s">
        <v>1377</v>
      </c>
    </row>
    <row r="1181" spans="1:8">
      <c r="A1181" t="s">
        <v>966</v>
      </c>
      <c r="B1181" s="4" t="s">
        <v>1255</v>
      </c>
      <c r="C1181" s="4" t="s">
        <v>1297</v>
      </c>
      <c r="D1181" s="4">
        <v>210</v>
      </c>
      <c r="E1181" s="11" t="s">
        <v>1309</v>
      </c>
      <c r="F1181" s="11" t="s">
        <v>1307</v>
      </c>
      <c r="G1181" s="20">
        <v>16520</v>
      </c>
      <c r="H1181" s="32" t="s">
        <v>1377</v>
      </c>
    </row>
    <row r="1182" spans="1:8">
      <c r="A1182" t="s">
        <v>967</v>
      </c>
      <c r="B1182" s="4" t="s">
        <v>1255</v>
      </c>
      <c r="C1182" s="4" t="s">
        <v>1297</v>
      </c>
      <c r="D1182" s="4">
        <v>310</v>
      </c>
      <c r="E1182" s="11" t="s">
        <v>1309</v>
      </c>
      <c r="F1182" s="11" t="s">
        <v>1307</v>
      </c>
      <c r="G1182" s="20">
        <v>17110</v>
      </c>
      <c r="H1182" s="32" t="s">
        <v>1377</v>
      </c>
    </row>
    <row r="1183" spans="1:8">
      <c r="A1183" t="s">
        <v>968</v>
      </c>
      <c r="B1183" s="4" t="s">
        <v>1255</v>
      </c>
      <c r="C1183" s="4" t="s">
        <v>1297</v>
      </c>
      <c r="D1183" s="4" t="s">
        <v>1359</v>
      </c>
      <c r="E1183" s="11" t="s">
        <v>1309</v>
      </c>
      <c r="F1183" s="11" t="s">
        <v>1360</v>
      </c>
      <c r="G1183" s="20">
        <v>18880</v>
      </c>
      <c r="H1183" s="32" t="s">
        <v>1377</v>
      </c>
    </row>
    <row r="1184" spans="1:8">
      <c r="A1184" t="s">
        <v>969</v>
      </c>
      <c r="B1184" s="4" t="s">
        <v>1255</v>
      </c>
      <c r="C1184" s="4" t="s">
        <v>1297</v>
      </c>
      <c r="D1184" s="4">
        <v>510</v>
      </c>
      <c r="E1184" s="11" t="s">
        <v>1310</v>
      </c>
      <c r="F1184" s="11" t="s">
        <v>1305</v>
      </c>
      <c r="G1184" s="20">
        <v>14160</v>
      </c>
      <c r="H1184" s="32" t="s">
        <v>1377</v>
      </c>
    </row>
    <row r="1185" spans="1:8">
      <c r="A1185" t="s">
        <v>970</v>
      </c>
      <c r="B1185" s="4" t="s">
        <v>1255</v>
      </c>
      <c r="C1185" s="4" t="s">
        <v>1297</v>
      </c>
      <c r="D1185" s="4">
        <v>1500</v>
      </c>
      <c r="E1185" s="11" t="s">
        <v>1310</v>
      </c>
      <c r="F1185" s="11" t="s">
        <v>1305</v>
      </c>
      <c r="G1185" s="20">
        <v>16520</v>
      </c>
      <c r="H1185" s="32" t="s">
        <v>1377</v>
      </c>
    </row>
    <row r="1186" spans="1:8">
      <c r="A1186" t="s">
        <v>971</v>
      </c>
      <c r="B1186" s="4" t="s">
        <v>1255</v>
      </c>
      <c r="C1186" s="4" t="s">
        <v>1297</v>
      </c>
      <c r="D1186" s="4">
        <v>2200</v>
      </c>
      <c r="E1186" s="11" t="s">
        <v>1310</v>
      </c>
      <c r="F1186" s="11" t="s">
        <v>1305</v>
      </c>
      <c r="G1186" s="20">
        <v>17110</v>
      </c>
      <c r="H1186" s="32" t="s">
        <v>1377</v>
      </c>
    </row>
    <row r="1187" spans="1:8">
      <c r="A1187" t="s">
        <v>972</v>
      </c>
      <c r="B1187" s="4" t="s">
        <v>1255</v>
      </c>
      <c r="C1187" s="4" t="s">
        <v>1297</v>
      </c>
      <c r="D1187" s="4">
        <v>5100</v>
      </c>
      <c r="E1187" s="11">
        <v>5</v>
      </c>
      <c r="F1187" s="11" t="s">
        <v>1311</v>
      </c>
      <c r="G1187" s="20">
        <v>15340</v>
      </c>
      <c r="H1187" s="32" t="s">
        <v>1377</v>
      </c>
    </row>
    <row r="1188" spans="1:8">
      <c r="A1188" t="s">
        <v>973</v>
      </c>
      <c r="B1188" s="4" t="s">
        <v>1255</v>
      </c>
      <c r="C1188" s="4" t="s">
        <v>1297</v>
      </c>
      <c r="D1188" s="4">
        <v>6100</v>
      </c>
      <c r="E1188" s="11">
        <v>5</v>
      </c>
      <c r="F1188" s="11" t="s">
        <v>1311</v>
      </c>
      <c r="G1188" s="20">
        <v>30680</v>
      </c>
      <c r="H1188" s="32" t="s">
        <v>1377</v>
      </c>
    </row>
    <row r="1189" spans="1:8">
      <c r="A1189" t="s">
        <v>974</v>
      </c>
      <c r="B1189" s="4" t="s">
        <v>1255</v>
      </c>
      <c r="C1189" s="4" t="s">
        <v>1297</v>
      </c>
      <c r="D1189" s="4">
        <v>12000</v>
      </c>
      <c r="E1189" s="11">
        <v>5</v>
      </c>
      <c r="F1189" s="11" t="s">
        <v>1311</v>
      </c>
      <c r="G1189" s="20">
        <v>34220</v>
      </c>
      <c r="H1189" s="32" t="s">
        <v>1377</v>
      </c>
    </row>
    <row r="1190" spans="1:8">
      <c r="A1190" t="s">
        <v>975</v>
      </c>
      <c r="B1190" s="4" t="s">
        <v>1255</v>
      </c>
      <c r="C1190" s="4" t="s">
        <v>1297</v>
      </c>
      <c r="D1190" s="4">
        <v>24000</v>
      </c>
      <c r="E1190" s="11">
        <v>5</v>
      </c>
      <c r="F1190" s="11" t="s">
        <v>1311</v>
      </c>
      <c r="G1190" s="20">
        <v>37760</v>
      </c>
      <c r="H1190" s="32" t="s">
        <v>1377</v>
      </c>
    </row>
    <row r="1191" spans="1:8">
      <c r="A1191" t="s">
        <v>976</v>
      </c>
      <c r="B1191" s="4" t="s">
        <v>1254</v>
      </c>
      <c r="C1191" s="4" t="s">
        <v>1297</v>
      </c>
      <c r="D1191" s="4">
        <v>60</v>
      </c>
      <c r="E1191" s="11" t="s">
        <v>1305</v>
      </c>
      <c r="F1191" s="10" t="s">
        <v>1306</v>
      </c>
      <c r="G1191" s="20">
        <v>70800</v>
      </c>
      <c r="H1191" s="32" t="s">
        <v>1377</v>
      </c>
    </row>
    <row r="1192" spans="1:8">
      <c r="A1192" t="s">
        <v>977</v>
      </c>
      <c r="B1192" s="4" t="s">
        <v>1254</v>
      </c>
      <c r="C1192" s="4" t="s">
        <v>1297</v>
      </c>
      <c r="D1192" s="4">
        <v>60</v>
      </c>
      <c r="E1192" s="11" t="s">
        <v>1305</v>
      </c>
      <c r="F1192" s="10" t="s">
        <v>1306</v>
      </c>
      <c r="G1192" s="20">
        <v>80060</v>
      </c>
      <c r="H1192" s="32" t="s">
        <v>1377</v>
      </c>
    </row>
    <row r="1193" spans="1:8">
      <c r="A1193" t="s">
        <v>978</v>
      </c>
      <c r="B1193" s="4" t="s">
        <v>1254</v>
      </c>
      <c r="C1193" s="4" t="s">
        <v>1297</v>
      </c>
      <c r="D1193" s="4">
        <v>120</v>
      </c>
      <c r="E1193" s="11" t="s">
        <v>1305</v>
      </c>
      <c r="F1193" s="10" t="s">
        <v>1306</v>
      </c>
      <c r="G1193" s="20">
        <v>73160</v>
      </c>
      <c r="H1193" s="32" t="s">
        <v>1377</v>
      </c>
    </row>
    <row r="1194" spans="1:8">
      <c r="A1194" t="s">
        <v>979</v>
      </c>
      <c r="B1194" s="4" t="s">
        <v>1254</v>
      </c>
      <c r="C1194" s="4" t="s">
        <v>1297</v>
      </c>
      <c r="D1194" s="4">
        <v>120</v>
      </c>
      <c r="E1194" s="11" t="s">
        <v>1305</v>
      </c>
      <c r="F1194" s="10" t="s">
        <v>1306</v>
      </c>
      <c r="G1194" s="20">
        <v>89560</v>
      </c>
      <c r="H1194" s="32" t="s">
        <v>1377</v>
      </c>
    </row>
    <row r="1195" spans="1:8">
      <c r="A1195" t="s">
        <v>980</v>
      </c>
      <c r="B1195" s="4" t="s">
        <v>1254</v>
      </c>
      <c r="C1195" s="4" t="s">
        <v>1297</v>
      </c>
      <c r="D1195" s="4">
        <v>210</v>
      </c>
      <c r="E1195" s="11" t="s">
        <v>1305</v>
      </c>
      <c r="F1195" s="10" t="s">
        <v>1306</v>
      </c>
      <c r="G1195" s="20">
        <v>74340</v>
      </c>
      <c r="H1195" s="32" t="s">
        <v>1377</v>
      </c>
    </row>
    <row r="1196" spans="1:8">
      <c r="A1196" t="s">
        <v>981</v>
      </c>
      <c r="B1196" s="4" t="s">
        <v>1254</v>
      </c>
      <c r="C1196" s="4" t="s">
        <v>1297</v>
      </c>
      <c r="D1196" s="4">
        <v>210</v>
      </c>
      <c r="E1196" s="11" t="s">
        <v>1305</v>
      </c>
      <c r="F1196" s="10" t="s">
        <v>1306</v>
      </c>
      <c r="G1196" s="20">
        <v>107200</v>
      </c>
      <c r="H1196" s="32" t="s">
        <v>1377</v>
      </c>
    </row>
    <row r="1197" spans="1:8">
      <c r="A1197" t="s">
        <v>982</v>
      </c>
      <c r="B1197" s="4" t="s">
        <v>1254</v>
      </c>
      <c r="C1197" s="4" t="s">
        <v>1297</v>
      </c>
      <c r="D1197" s="4">
        <v>310</v>
      </c>
      <c r="E1197" s="11" t="s">
        <v>1305</v>
      </c>
      <c r="F1197" s="10" t="s">
        <v>1306</v>
      </c>
      <c r="G1197" s="20">
        <v>107730</v>
      </c>
      <c r="H1197" s="32" t="s">
        <v>1377</v>
      </c>
    </row>
    <row r="1198" spans="1:8">
      <c r="A1198" t="s">
        <v>983</v>
      </c>
      <c r="B1198" s="4" t="s">
        <v>1254</v>
      </c>
      <c r="C1198" s="4" t="s">
        <v>1297</v>
      </c>
      <c r="D1198" s="4">
        <v>310</v>
      </c>
      <c r="E1198" s="11" t="s">
        <v>1305</v>
      </c>
      <c r="F1198" s="10" t="s">
        <v>1306</v>
      </c>
      <c r="G1198" s="20">
        <v>120230</v>
      </c>
      <c r="H1198" s="32" t="s">
        <v>1377</v>
      </c>
    </row>
    <row r="1199" spans="1:8">
      <c r="A1199" t="s">
        <v>984</v>
      </c>
      <c r="B1199" s="4" t="s">
        <v>1254</v>
      </c>
      <c r="C1199" s="4" t="s">
        <v>1297</v>
      </c>
      <c r="D1199" s="4">
        <v>600</v>
      </c>
      <c r="E1199" s="11" t="s">
        <v>1311</v>
      </c>
      <c r="F1199" s="11" t="s">
        <v>1307</v>
      </c>
      <c r="G1199" s="20">
        <v>70800</v>
      </c>
      <c r="H1199" s="32" t="s">
        <v>1377</v>
      </c>
    </row>
    <row r="1200" spans="1:8">
      <c r="A1200" t="s">
        <v>985</v>
      </c>
      <c r="B1200" s="4" t="s">
        <v>1254</v>
      </c>
      <c r="C1200" s="4" t="s">
        <v>1297</v>
      </c>
      <c r="D1200" s="4">
        <v>600</v>
      </c>
      <c r="E1200" s="11" t="s">
        <v>1311</v>
      </c>
      <c r="F1200" s="11" t="s">
        <v>1307</v>
      </c>
      <c r="G1200" s="20">
        <v>86850</v>
      </c>
      <c r="H1200" s="32" t="s">
        <v>1377</v>
      </c>
    </row>
    <row r="1201" spans="1:8">
      <c r="A1201" t="s">
        <v>986</v>
      </c>
      <c r="B1201" s="4" t="s">
        <v>1254</v>
      </c>
      <c r="C1201" s="4" t="s">
        <v>1297</v>
      </c>
      <c r="D1201" s="4">
        <v>1200</v>
      </c>
      <c r="E1201" s="11" t="s">
        <v>1311</v>
      </c>
      <c r="F1201" s="11" t="s">
        <v>1307</v>
      </c>
      <c r="G1201" s="20">
        <v>96760</v>
      </c>
      <c r="H1201" s="32" t="s">
        <v>1377</v>
      </c>
    </row>
    <row r="1202" spans="1:8">
      <c r="A1202" t="s">
        <v>987</v>
      </c>
      <c r="B1202" s="4" t="s">
        <v>1254</v>
      </c>
      <c r="C1202" s="4" t="s">
        <v>1297</v>
      </c>
      <c r="D1202" s="4">
        <v>1200</v>
      </c>
      <c r="E1202" s="11" t="s">
        <v>1311</v>
      </c>
      <c r="F1202" s="11" t="s">
        <v>1307</v>
      </c>
      <c r="G1202" s="20">
        <v>100420</v>
      </c>
      <c r="H1202" s="32" t="s">
        <v>1377</v>
      </c>
    </row>
    <row r="1203" spans="1:8">
      <c r="A1203" t="s">
        <v>988</v>
      </c>
      <c r="B1203" s="4" t="s">
        <v>1283</v>
      </c>
      <c r="C1203" s="4" t="s">
        <v>1298</v>
      </c>
      <c r="D1203" s="4">
        <v>5</v>
      </c>
      <c r="E1203" s="11" t="s">
        <v>1307</v>
      </c>
      <c r="F1203" s="11" t="s">
        <v>1361</v>
      </c>
      <c r="G1203" s="20">
        <v>443000</v>
      </c>
      <c r="H1203" s="32" t="s">
        <v>1377</v>
      </c>
    </row>
    <row r="1204" spans="1:8">
      <c r="A1204" t="s">
        <v>989</v>
      </c>
      <c r="B1204" s="4" t="s">
        <v>1283</v>
      </c>
      <c r="C1204" s="4" t="s">
        <v>1298</v>
      </c>
      <c r="D1204" s="4">
        <v>11</v>
      </c>
      <c r="E1204" s="11" t="s">
        <v>1307</v>
      </c>
      <c r="F1204" s="11" t="s">
        <v>1361</v>
      </c>
      <c r="G1204" s="20">
        <v>473000</v>
      </c>
      <c r="H1204" s="32" t="s">
        <v>1377</v>
      </c>
    </row>
    <row r="1205" spans="1:8">
      <c r="A1205" t="s">
        <v>990</v>
      </c>
      <c r="B1205" s="4" t="s">
        <v>1283</v>
      </c>
      <c r="C1205" s="4" t="s">
        <v>1298</v>
      </c>
      <c r="D1205" s="4">
        <v>21</v>
      </c>
      <c r="E1205" s="11" t="s">
        <v>1305</v>
      </c>
      <c r="F1205" s="11" t="s">
        <v>1361</v>
      </c>
      <c r="G1205" s="20">
        <v>529000</v>
      </c>
      <c r="H1205" s="32" t="s">
        <v>1377</v>
      </c>
    </row>
    <row r="1206" spans="1:8">
      <c r="A1206" t="s">
        <v>991</v>
      </c>
      <c r="B1206" s="4" t="s">
        <v>1254</v>
      </c>
      <c r="C1206" s="4" t="s">
        <v>1298</v>
      </c>
      <c r="D1206" s="4">
        <v>52</v>
      </c>
      <c r="E1206" s="11" t="s">
        <v>1307</v>
      </c>
      <c r="F1206" s="11" t="s">
        <v>1308</v>
      </c>
      <c r="G1206" s="20">
        <v>93400</v>
      </c>
      <c r="H1206" s="32" t="s">
        <v>1377</v>
      </c>
    </row>
    <row r="1207" spans="1:8">
      <c r="A1207" t="s">
        <v>992</v>
      </c>
      <c r="B1207" s="4" t="s">
        <v>1254</v>
      </c>
      <c r="C1207" s="4" t="s">
        <v>1298</v>
      </c>
      <c r="D1207" s="4">
        <v>220</v>
      </c>
      <c r="E1207" s="11" t="s">
        <v>1307</v>
      </c>
      <c r="F1207" s="11" t="s">
        <v>1308</v>
      </c>
      <c r="G1207" s="20">
        <v>122600</v>
      </c>
      <c r="H1207" s="32" t="s">
        <v>1377</v>
      </c>
    </row>
    <row r="1208" spans="1:8">
      <c r="A1208" t="s">
        <v>993</v>
      </c>
      <c r="B1208" s="4" t="s">
        <v>1254</v>
      </c>
      <c r="C1208" s="4" t="s">
        <v>1298</v>
      </c>
      <c r="D1208" s="4">
        <v>110</v>
      </c>
      <c r="E1208" s="11" t="s">
        <v>1307</v>
      </c>
      <c r="F1208" s="11" t="s">
        <v>1308</v>
      </c>
      <c r="G1208" s="20">
        <v>114000</v>
      </c>
      <c r="H1208" s="32" t="s">
        <v>1377</v>
      </c>
    </row>
    <row r="1209" spans="1:8">
      <c r="A1209" t="s">
        <v>994</v>
      </c>
      <c r="B1209" s="4" t="s">
        <v>1254</v>
      </c>
      <c r="C1209" s="4" t="s">
        <v>1298</v>
      </c>
      <c r="D1209" s="4">
        <v>210</v>
      </c>
      <c r="E1209" s="11" t="s">
        <v>1307</v>
      </c>
      <c r="F1209" s="11" t="s">
        <v>1308</v>
      </c>
      <c r="G1209" s="20">
        <v>245000</v>
      </c>
      <c r="H1209" s="32" t="s">
        <v>1377</v>
      </c>
    </row>
    <row r="1210" spans="1:8">
      <c r="A1210" t="s">
        <v>995</v>
      </c>
      <c r="B1210" s="4" t="s">
        <v>1254</v>
      </c>
      <c r="C1210" s="4" t="s">
        <v>1298</v>
      </c>
      <c r="D1210" s="4">
        <v>310</v>
      </c>
      <c r="E1210" s="11" t="s">
        <v>1305</v>
      </c>
      <c r="F1210" s="10" t="s">
        <v>1306</v>
      </c>
      <c r="G1210" s="77">
        <v>135000</v>
      </c>
      <c r="H1210" s="32" t="s">
        <v>1377</v>
      </c>
    </row>
    <row r="1211" spans="1:8">
      <c r="A1211" t="s">
        <v>996</v>
      </c>
      <c r="B1211" s="4" t="s">
        <v>1254</v>
      </c>
      <c r="C1211" s="4" t="s">
        <v>1298</v>
      </c>
      <c r="D1211" s="4">
        <v>52</v>
      </c>
      <c r="E1211" s="11" t="s">
        <v>1307</v>
      </c>
      <c r="F1211" s="11" t="s">
        <v>1308</v>
      </c>
      <c r="G1211" s="77">
        <v>187000</v>
      </c>
      <c r="H1211" s="32" t="s">
        <v>1377</v>
      </c>
    </row>
    <row r="1212" spans="1:8">
      <c r="A1212" t="s">
        <v>997</v>
      </c>
      <c r="B1212" s="4" t="s">
        <v>1254</v>
      </c>
      <c r="C1212" s="4" t="s">
        <v>1298</v>
      </c>
      <c r="D1212" s="4">
        <v>220</v>
      </c>
      <c r="E1212" s="11" t="s">
        <v>1307</v>
      </c>
      <c r="F1212" s="11" t="s">
        <v>1308</v>
      </c>
      <c r="G1212" s="77">
        <v>274000</v>
      </c>
      <c r="H1212" s="32" t="s">
        <v>1377</v>
      </c>
    </row>
    <row r="1213" spans="1:8">
      <c r="A1213" t="s">
        <v>998</v>
      </c>
      <c r="B1213" s="4" t="s">
        <v>1254</v>
      </c>
      <c r="C1213" s="4" t="s">
        <v>1298</v>
      </c>
      <c r="D1213" s="4">
        <v>110</v>
      </c>
      <c r="E1213" s="11" t="s">
        <v>1307</v>
      </c>
      <c r="F1213" s="11" t="s">
        <v>1308</v>
      </c>
      <c r="G1213" s="77">
        <v>239000</v>
      </c>
      <c r="H1213" s="32" t="s">
        <v>1377</v>
      </c>
    </row>
    <row r="1214" spans="1:8">
      <c r="A1214" t="s">
        <v>999</v>
      </c>
      <c r="B1214" s="4" t="s">
        <v>1254</v>
      </c>
      <c r="C1214" s="4" t="s">
        <v>1298</v>
      </c>
      <c r="D1214" s="4">
        <v>210</v>
      </c>
      <c r="E1214" s="11" t="s">
        <v>1307</v>
      </c>
      <c r="F1214" s="11" t="s">
        <v>1308</v>
      </c>
      <c r="G1214" s="77">
        <v>390950</v>
      </c>
      <c r="H1214" s="32" t="s">
        <v>1377</v>
      </c>
    </row>
    <row r="1215" spans="1:8">
      <c r="A1215" t="s">
        <v>1000</v>
      </c>
      <c r="B1215" s="4" t="s">
        <v>1254</v>
      </c>
      <c r="C1215" s="4" t="s">
        <v>1298</v>
      </c>
      <c r="D1215" s="4">
        <v>310</v>
      </c>
      <c r="E1215" s="11" t="s">
        <v>1305</v>
      </c>
      <c r="F1215" s="10" t="s">
        <v>1306</v>
      </c>
      <c r="G1215" s="77">
        <v>390950</v>
      </c>
      <c r="H1215" s="32" t="s">
        <v>1377</v>
      </c>
    </row>
    <row r="1216" spans="1:8">
      <c r="A1216" t="s">
        <v>1001</v>
      </c>
      <c r="B1216" s="4" t="s">
        <v>1254</v>
      </c>
      <c r="C1216" s="4" t="s">
        <v>1298</v>
      </c>
      <c r="D1216" s="4">
        <v>110</v>
      </c>
      <c r="E1216" s="11" t="s">
        <v>1305</v>
      </c>
      <c r="F1216" s="10" t="s">
        <v>1306</v>
      </c>
      <c r="G1216" s="77">
        <v>65000</v>
      </c>
      <c r="H1216" s="32" t="s">
        <v>1377</v>
      </c>
    </row>
    <row r="1217" spans="1:8">
      <c r="A1217" t="s">
        <v>1002</v>
      </c>
      <c r="B1217" s="4" t="s">
        <v>1254</v>
      </c>
      <c r="C1217" s="4" t="s">
        <v>1298</v>
      </c>
      <c r="D1217" s="4">
        <v>160</v>
      </c>
      <c r="E1217" s="11" t="s">
        <v>1305</v>
      </c>
      <c r="F1217" s="10" t="s">
        <v>1306</v>
      </c>
      <c r="G1217" s="77">
        <v>65000</v>
      </c>
      <c r="H1217" s="32" t="s">
        <v>1377</v>
      </c>
    </row>
    <row r="1218" spans="1:8">
      <c r="A1218" t="s">
        <v>1003</v>
      </c>
      <c r="B1218" s="4" t="s">
        <v>1254</v>
      </c>
      <c r="C1218" s="4" t="s">
        <v>1298</v>
      </c>
      <c r="D1218" s="4">
        <v>220</v>
      </c>
      <c r="E1218" s="11" t="s">
        <v>1305</v>
      </c>
      <c r="F1218" s="10" t="s">
        <v>1306</v>
      </c>
      <c r="G1218" s="77">
        <v>65000</v>
      </c>
      <c r="H1218" s="32" t="s">
        <v>1377</v>
      </c>
    </row>
    <row r="1219" spans="1:8">
      <c r="A1219" t="s">
        <v>1004</v>
      </c>
      <c r="B1219" s="4" t="s">
        <v>1254</v>
      </c>
      <c r="C1219" s="4" t="s">
        <v>1298</v>
      </c>
      <c r="D1219" s="4">
        <v>310</v>
      </c>
      <c r="E1219" s="11" t="s">
        <v>1305</v>
      </c>
      <c r="F1219" s="10" t="s">
        <v>1306</v>
      </c>
      <c r="G1219" s="77">
        <v>82000</v>
      </c>
      <c r="H1219" s="32" t="s">
        <v>1377</v>
      </c>
    </row>
    <row r="1220" spans="1:8">
      <c r="A1220" t="s">
        <v>1005</v>
      </c>
      <c r="B1220" s="4" t="s">
        <v>1254</v>
      </c>
      <c r="C1220" s="4" t="s">
        <v>1298</v>
      </c>
      <c r="D1220" s="4">
        <v>110</v>
      </c>
      <c r="E1220" s="11" t="s">
        <v>1305</v>
      </c>
      <c r="F1220" s="10" t="s">
        <v>1306</v>
      </c>
      <c r="G1220" s="77">
        <v>48200</v>
      </c>
      <c r="H1220" s="32" t="s">
        <v>1377</v>
      </c>
    </row>
    <row r="1221" spans="1:8">
      <c r="A1221" t="s">
        <v>1006</v>
      </c>
      <c r="B1221" s="4" t="s">
        <v>1254</v>
      </c>
      <c r="C1221" s="4" t="s">
        <v>1298</v>
      </c>
      <c r="D1221" s="4">
        <v>160</v>
      </c>
      <c r="E1221" s="11" t="s">
        <v>1305</v>
      </c>
      <c r="F1221" s="10" t="s">
        <v>1306</v>
      </c>
      <c r="G1221" s="77">
        <v>49000</v>
      </c>
      <c r="H1221" s="32" t="s">
        <v>1377</v>
      </c>
    </row>
    <row r="1222" spans="1:8">
      <c r="A1222" t="s">
        <v>1007</v>
      </c>
      <c r="B1222" s="4" t="s">
        <v>1254</v>
      </c>
      <c r="C1222" s="4" t="s">
        <v>1298</v>
      </c>
      <c r="D1222" s="4">
        <v>220</v>
      </c>
      <c r="E1222" s="11" t="s">
        <v>1305</v>
      </c>
      <c r="F1222" s="10" t="s">
        <v>1306</v>
      </c>
      <c r="G1222" s="77">
        <v>49980</v>
      </c>
      <c r="H1222" s="32" t="s">
        <v>1377</v>
      </c>
    </row>
    <row r="1223" spans="1:8">
      <c r="A1223" t="s">
        <v>1008</v>
      </c>
      <c r="B1223" s="4" t="s">
        <v>1254</v>
      </c>
      <c r="C1223" s="4" t="s">
        <v>1298</v>
      </c>
      <c r="D1223" s="4">
        <v>310</v>
      </c>
      <c r="E1223" s="11" t="s">
        <v>1305</v>
      </c>
      <c r="F1223" s="10" t="s">
        <v>1306</v>
      </c>
      <c r="G1223" s="77">
        <v>73600</v>
      </c>
      <c r="H1223" s="32" t="s">
        <v>1377</v>
      </c>
    </row>
    <row r="1224" spans="1:8">
      <c r="A1224" t="s">
        <v>1009</v>
      </c>
      <c r="B1224" s="4" t="s">
        <v>1254</v>
      </c>
      <c r="C1224" s="4" t="s">
        <v>1298</v>
      </c>
      <c r="D1224" s="4">
        <v>220</v>
      </c>
      <c r="E1224" s="11" t="s">
        <v>1307</v>
      </c>
      <c r="F1224" s="10" t="s">
        <v>1308</v>
      </c>
      <c r="G1224" s="77">
        <v>92300</v>
      </c>
      <c r="H1224" s="32" t="s">
        <v>1377</v>
      </c>
    </row>
    <row r="1225" spans="1:8">
      <c r="A1225" t="s">
        <v>1010</v>
      </c>
      <c r="B1225" s="4" t="s">
        <v>1254</v>
      </c>
      <c r="C1225" s="4" t="s">
        <v>1298</v>
      </c>
      <c r="D1225" s="4">
        <v>110</v>
      </c>
      <c r="E1225" s="11" t="s">
        <v>1305</v>
      </c>
      <c r="F1225" s="10" t="s">
        <v>1306</v>
      </c>
      <c r="G1225" s="77">
        <v>111000</v>
      </c>
      <c r="H1225" s="32" t="s">
        <v>1377</v>
      </c>
    </row>
    <row r="1226" spans="1:8">
      <c r="A1226" t="s">
        <v>1011</v>
      </c>
      <c r="B1226" s="4" t="s">
        <v>1254</v>
      </c>
      <c r="C1226" s="4" t="s">
        <v>1298</v>
      </c>
      <c r="D1226" s="4">
        <v>160</v>
      </c>
      <c r="E1226" s="11" t="s">
        <v>1305</v>
      </c>
      <c r="F1226" s="10" t="s">
        <v>1306</v>
      </c>
      <c r="G1226" s="77">
        <v>122600</v>
      </c>
      <c r="H1226" s="32" t="s">
        <v>1377</v>
      </c>
    </row>
    <row r="1227" spans="1:8">
      <c r="A1227" t="s">
        <v>1012</v>
      </c>
      <c r="B1227" s="4" t="s">
        <v>1254</v>
      </c>
      <c r="C1227" s="4" t="s">
        <v>1298</v>
      </c>
      <c r="D1227" s="4">
        <v>220</v>
      </c>
      <c r="E1227" s="11" t="s">
        <v>1305</v>
      </c>
      <c r="F1227" s="10" t="s">
        <v>1306</v>
      </c>
      <c r="G1227" s="77">
        <v>134200</v>
      </c>
      <c r="H1227" s="32" t="s">
        <v>1377</v>
      </c>
    </row>
    <row r="1228" spans="1:8">
      <c r="A1228" t="s">
        <v>1013</v>
      </c>
      <c r="B1228" s="4" t="s">
        <v>1254</v>
      </c>
      <c r="C1228" s="4" t="s">
        <v>1298</v>
      </c>
      <c r="D1228" s="4">
        <v>310</v>
      </c>
      <c r="E1228" s="11" t="s">
        <v>1305</v>
      </c>
      <c r="F1228" s="10" t="s">
        <v>1306</v>
      </c>
      <c r="G1228" s="77">
        <v>152000</v>
      </c>
      <c r="H1228" s="32" t="s">
        <v>1377</v>
      </c>
    </row>
    <row r="1229" spans="1:8">
      <c r="A1229" t="s">
        <v>1014</v>
      </c>
      <c r="B1229" s="4" t="s">
        <v>1254</v>
      </c>
      <c r="C1229" s="4" t="s">
        <v>1298</v>
      </c>
      <c r="D1229" s="4">
        <v>220</v>
      </c>
      <c r="E1229" s="11" t="s">
        <v>1307</v>
      </c>
      <c r="F1229" s="10" t="s">
        <v>1308</v>
      </c>
      <c r="G1229" s="77">
        <v>150000</v>
      </c>
      <c r="H1229" s="32" t="s">
        <v>1377</v>
      </c>
    </row>
    <row r="1230" spans="1:8">
      <c r="A1230" t="s">
        <v>1015</v>
      </c>
      <c r="B1230" s="4" t="s">
        <v>1255</v>
      </c>
      <c r="C1230" s="4" t="s">
        <v>1298</v>
      </c>
      <c r="D1230" s="8">
        <v>250</v>
      </c>
      <c r="E1230" s="11" t="s">
        <v>1309</v>
      </c>
      <c r="F1230" s="11" t="s">
        <v>1307</v>
      </c>
      <c r="G1230" s="77">
        <v>43800</v>
      </c>
      <c r="H1230" s="32" t="s">
        <v>1377</v>
      </c>
    </row>
    <row r="1231" spans="1:8">
      <c r="A1231" t="s">
        <v>1016</v>
      </c>
      <c r="B1231" s="4" t="s">
        <v>1255</v>
      </c>
      <c r="C1231" s="4" t="s">
        <v>1298</v>
      </c>
      <c r="D1231" s="8">
        <v>450</v>
      </c>
      <c r="E1231" s="11" t="s">
        <v>1309</v>
      </c>
      <c r="F1231" s="11" t="s">
        <v>1307</v>
      </c>
      <c r="G1231" s="77">
        <v>43800</v>
      </c>
      <c r="H1231" s="32" t="s">
        <v>1377</v>
      </c>
    </row>
    <row r="1232" spans="1:8">
      <c r="A1232" t="s">
        <v>1017</v>
      </c>
      <c r="B1232" s="4" t="s">
        <v>1255</v>
      </c>
      <c r="C1232" s="4" t="s">
        <v>1298</v>
      </c>
      <c r="D1232" s="8">
        <v>650</v>
      </c>
      <c r="E1232" s="11" t="s">
        <v>1309</v>
      </c>
      <c r="F1232" s="11" t="s">
        <v>1307</v>
      </c>
      <c r="G1232" s="77">
        <v>43800</v>
      </c>
      <c r="H1232" s="32" t="s">
        <v>1377</v>
      </c>
    </row>
    <row r="1233" spans="1:8">
      <c r="A1233" t="s">
        <v>1018</v>
      </c>
      <c r="B1233" s="4" t="s">
        <v>1255</v>
      </c>
      <c r="C1233" s="4" t="s">
        <v>1298</v>
      </c>
      <c r="D1233" s="8">
        <v>1500</v>
      </c>
      <c r="E1233" s="11" t="s">
        <v>1310</v>
      </c>
      <c r="F1233" s="11" t="s">
        <v>1305</v>
      </c>
      <c r="G1233" s="77">
        <v>40500</v>
      </c>
      <c r="H1233" s="32" t="s">
        <v>1377</v>
      </c>
    </row>
    <row r="1234" spans="1:8">
      <c r="A1234" t="s">
        <v>1019</v>
      </c>
      <c r="B1234" s="4" t="s">
        <v>1255</v>
      </c>
      <c r="C1234" s="4" t="s">
        <v>1298</v>
      </c>
      <c r="D1234" s="8">
        <v>2500</v>
      </c>
      <c r="E1234" s="11" t="s">
        <v>1310</v>
      </c>
      <c r="F1234" s="11" t="s">
        <v>1305</v>
      </c>
      <c r="G1234" s="77">
        <v>40500</v>
      </c>
      <c r="H1234" s="32" t="s">
        <v>1377</v>
      </c>
    </row>
    <row r="1235" spans="1:8">
      <c r="A1235" t="s">
        <v>1020</v>
      </c>
      <c r="B1235" s="4" t="s">
        <v>1255</v>
      </c>
      <c r="C1235" s="4" t="s">
        <v>1298</v>
      </c>
      <c r="D1235" s="8">
        <v>4500</v>
      </c>
      <c r="E1235" s="11" t="s">
        <v>1310</v>
      </c>
      <c r="F1235" s="11" t="s">
        <v>1305</v>
      </c>
      <c r="G1235" s="77">
        <v>40500</v>
      </c>
      <c r="H1235" s="32" t="s">
        <v>1377</v>
      </c>
    </row>
    <row r="1236" spans="1:8">
      <c r="A1236" t="s">
        <v>1021</v>
      </c>
      <c r="B1236" s="4" t="s">
        <v>1255</v>
      </c>
      <c r="C1236" s="4" t="s">
        <v>1298</v>
      </c>
      <c r="D1236" s="8">
        <v>110</v>
      </c>
      <c r="E1236" s="11" t="s">
        <v>1309</v>
      </c>
      <c r="F1236" s="11" t="s">
        <v>1307</v>
      </c>
      <c r="G1236" s="77">
        <v>36800</v>
      </c>
      <c r="H1236" s="32" t="s">
        <v>1377</v>
      </c>
    </row>
    <row r="1237" spans="1:8">
      <c r="A1237" t="s">
        <v>1022</v>
      </c>
      <c r="B1237" s="4" t="s">
        <v>1255</v>
      </c>
      <c r="C1237" s="4" t="s">
        <v>1298</v>
      </c>
      <c r="D1237" s="8">
        <v>210</v>
      </c>
      <c r="E1237" s="11" t="s">
        <v>1309</v>
      </c>
      <c r="F1237" s="11" t="s">
        <v>1307</v>
      </c>
      <c r="G1237" s="77">
        <v>36800</v>
      </c>
      <c r="H1237" s="32" t="s">
        <v>1377</v>
      </c>
    </row>
    <row r="1238" spans="1:8">
      <c r="A1238" t="s">
        <v>1023</v>
      </c>
      <c r="B1238" s="4" t="s">
        <v>1255</v>
      </c>
      <c r="C1238" s="4" t="s">
        <v>1298</v>
      </c>
      <c r="D1238" s="8">
        <v>360</v>
      </c>
      <c r="E1238" s="11" t="s">
        <v>1309</v>
      </c>
      <c r="F1238" s="11" t="s">
        <v>1307</v>
      </c>
      <c r="G1238" s="77">
        <v>36800</v>
      </c>
      <c r="H1238" s="32" t="s">
        <v>1377</v>
      </c>
    </row>
    <row r="1239" spans="1:8">
      <c r="A1239" t="s">
        <v>1024</v>
      </c>
      <c r="B1239" s="4" t="s">
        <v>1255</v>
      </c>
      <c r="C1239" s="4" t="s">
        <v>1298</v>
      </c>
      <c r="D1239" s="8">
        <v>600</v>
      </c>
      <c r="E1239" s="11" t="s">
        <v>1309</v>
      </c>
      <c r="F1239" s="11" t="s">
        <v>1307</v>
      </c>
      <c r="G1239" s="77">
        <v>36800</v>
      </c>
      <c r="H1239" s="32" t="s">
        <v>1377</v>
      </c>
    </row>
    <row r="1240" spans="1:8">
      <c r="A1240" t="s">
        <v>1025</v>
      </c>
      <c r="B1240" s="4" t="s">
        <v>1255</v>
      </c>
      <c r="C1240" s="4" t="s">
        <v>1298</v>
      </c>
      <c r="D1240" s="8">
        <v>750</v>
      </c>
      <c r="E1240" s="11" t="s">
        <v>1309</v>
      </c>
      <c r="F1240" s="11" t="s">
        <v>1307</v>
      </c>
      <c r="G1240" s="77">
        <v>38000</v>
      </c>
      <c r="H1240" s="32" t="s">
        <v>1377</v>
      </c>
    </row>
    <row r="1241" spans="1:8">
      <c r="A1241" t="s">
        <v>1026</v>
      </c>
      <c r="B1241" s="4" t="s">
        <v>1255</v>
      </c>
      <c r="C1241" s="4" t="s">
        <v>1298</v>
      </c>
      <c r="D1241" s="8">
        <v>1000</v>
      </c>
      <c r="E1241" s="11" t="s">
        <v>1309</v>
      </c>
      <c r="F1241" s="11" t="s">
        <v>1307</v>
      </c>
      <c r="G1241" s="77">
        <v>43000</v>
      </c>
      <c r="H1241" s="32" t="s">
        <v>1377</v>
      </c>
    </row>
    <row r="1242" spans="1:8">
      <c r="A1242" t="s">
        <v>1027</v>
      </c>
      <c r="B1242" s="4" t="s">
        <v>1255</v>
      </c>
      <c r="C1242" s="4" t="s">
        <v>1298</v>
      </c>
      <c r="D1242" s="8">
        <v>1200</v>
      </c>
      <c r="E1242" s="11" t="s">
        <v>1310</v>
      </c>
      <c r="F1242" s="11" t="s">
        <v>1305</v>
      </c>
      <c r="G1242" s="77">
        <v>35200</v>
      </c>
      <c r="H1242" s="32" t="s">
        <v>1377</v>
      </c>
    </row>
    <row r="1243" spans="1:8">
      <c r="A1243" t="s">
        <v>1028</v>
      </c>
      <c r="B1243" s="4" t="s">
        <v>1255</v>
      </c>
      <c r="C1243" s="4" t="s">
        <v>1298</v>
      </c>
      <c r="D1243" s="8">
        <v>2100</v>
      </c>
      <c r="E1243" s="11" t="s">
        <v>1310</v>
      </c>
      <c r="F1243" s="11" t="s">
        <v>1305</v>
      </c>
      <c r="G1243" s="77">
        <v>35200</v>
      </c>
      <c r="H1243" s="32" t="s">
        <v>1377</v>
      </c>
    </row>
    <row r="1244" spans="1:8">
      <c r="A1244" t="s">
        <v>1029</v>
      </c>
      <c r="B1244" s="4" t="s">
        <v>1255</v>
      </c>
      <c r="C1244" s="4" t="s">
        <v>1298</v>
      </c>
      <c r="D1244" s="8">
        <v>3500</v>
      </c>
      <c r="E1244" s="11" t="s">
        <v>1310</v>
      </c>
      <c r="F1244" s="11" t="s">
        <v>1305</v>
      </c>
      <c r="G1244" s="77">
        <v>35200</v>
      </c>
      <c r="H1244" s="32" t="s">
        <v>1377</v>
      </c>
    </row>
    <row r="1245" spans="1:8">
      <c r="A1245" t="s">
        <v>1030</v>
      </c>
      <c r="B1245" s="4" t="s">
        <v>1255</v>
      </c>
      <c r="C1245" s="4" t="s">
        <v>1298</v>
      </c>
      <c r="D1245" s="8">
        <v>4500</v>
      </c>
      <c r="E1245" s="11" t="s">
        <v>1310</v>
      </c>
      <c r="F1245" s="11" t="s">
        <v>1305</v>
      </c>
      <c r="G1245" s="77">
        <v>35200</v>
      </c>
      <c r="H1245" s="32" t="s">
        <v>1377</v>
      </c>
    </row>
    <row r="1246" spans="1:8">
      <c r="A1246" t="s">
        <v>1031</v>
      </c>
      <c r="B1246" s="4" t="s">
        <v>1255</v>
      </c>
      <c r="C1246" s="4" t="s">
        <v>1298</v>
      </c>
      <c r="D1246" s="8">
        <v>6000</v>
      </c>
      <c r="E1246" s="11" t="s">
        <v>1310</v>
      </c>
      <c r="F1246" s="11" t="s">
        <v>1305</v>
      </c>
      <c r="G1246" s="77">
        <v>39000</v>
      </c>
      <c r="H1246" s="32" t="s">
        <v>1377</v>
      </c>
    </row>
    <row r="1247" spans="1:8">
      <c r="A1247" t="s">
        <v>1032</v>
      </c>
      <c r="B1247" s="4" t="s">
        <v>1255</v>
      </c>
      <c r="C1247" s="4" t="s">
        <v>1298</v>
      </c>
      <c r="D1247" s="8">
        <v>250</v>
      </c>
      <c r="E1247" s="11" t="s">
        <v>1309</v>
      </c>
      <c r="F1247" s="11" t="s">
        <v>1307</v>
      </c>
      <c r="G1247" s="77">
        <v>79000</v>
      </c>
      <c r="H1247" s="32" t="s">
        <v>1377</v>
      </c>
    </row>
    <row r="1248" spans="1:8">
      <c r="A1248" t="s">
        <v>1033</v>
      </c>
      <c r="B1248" s="4" t="s">
        <v>1255</v>
      </c>
      <c r="C1248" s="4" t="s">
        <v>1298</v>
      </c>
      <c r="D1248" s="8">
        <v>450</v>
      </c>
      <c r="E1248" s="11" t="s">
        <v>1309</v>
      </c>
      <c r="F1248" s="11" t="s">
        <v>1307</v>
      </c>
      <c r="G1248" s="77">
        <v>79000</v>
      </c>
      <c r="H1248" s="32" t="s">
        <v>1377</v>
      </c>
    </row>
    <row r="1249" spans="1:8">
      <c r="A1249" t="s">
        <v>1034</v>
      </c>
      <c r="B1249" s="4" t="s">
        <v>1255</v>
      </c>
      <c r="C1249" s="4" t="s">
        <v>1298</v>
      </c>
      <c r="D1249" s="8">
        <v>750</v>
      </c>
      <c r="E1249" s="11" t="s">
        <v>1309</v>
      </c>
      <c r="F1249" s="11" t="s">
        <v>1307</v>
      </c>
      <c r="G1249" s="77">
        <v>79000</v>
      </c>
      <c r="H1249" s="32" t="s">
        <v>1377</v>
      </c>
    </row>
    <row r="1250" spans="1:8">
      <c r="A1250" t="s">
        <v>1035</v>
      </c>
      <c r="B1250" s="4" t="s">
        <v>1255</v>
      </c>
      <c r="C1250" s="4" t="s">
        <v>1298</v>
      </c>
      <c r="D1250" s="8">
        <v>1000</v>
      </c>
      <c r="E1250" s="11" t="s">
        <v>1309</v>
      </c>
      <c r="F1250" s="11" t="s">
        <v>1307</v>
      </c>
      <c r="G1250" s="77">
        <v>86000</v>
      </c>
      <c r="H1250" s="32" t="s">
        <v>1377</v>
      </c>
    </row>
    <row r="1251" spans="1:8">
      <c r="A1251" t="s">
        <v>1036</v>
      </c>
      <c r="B1251" s="4" t="s">
        <v>1255</v>
      </c>
      <c r="C1251" s="4" t="s">
        <v>1298</v>
      </c>
      <c r="D1251" s="8">
        <v>1500</v>
      </c>
      <c r="E1251" s="11" t="s">
        <v>1310</v>
      </c>
      <c r="F1251" s="11" t="s">
        <v>1305</v>
      </c>
      <c r="G1251" s="77">
        <v>72000</v>
      </c>
      <c r="H1251" s="32" t="s">
        <v>1377</v>
      </c>
    </row>
    <row r="1252" spans="1:8">
      <c r="A1252" t="s">
        <v>1037</v>
      </c>
      <c r="B1252" s="4" t="s">
        <v>1255</v>
      </c>
      <c r="C1252" s="4" t="s">
        <v>1298</v>
      </c>
      <c r="D1252" s="8">
        <v>2500</v>
      </c>
      <c r="E1252" s="11" t="s">
        <v>1310</v>
      </c>
      <c r="F1252" s="11" t="s">
        <v>1305</v>
      </c>
      <c r="G1252" s="77">
        <v>72000</v>
      </c>
      <c r="H1252" s="32" t="s">
        <v>1377</v>
      </c>
    </row>
    <row r="1253" spans="1:8">
      <c r="A1253" t="s">
        <v>1038</v>
      </c>
      <c r="B1253" s="4" t="s">
        <v>1255</v>
      </c>
      <c r="C1253" s="4" t="s">
        <v>1298</v>
      </c>
      <c r="D1253" s="8">
        <v>4500</v>
      </c>
      <c r="E1253" s="11" t="s">
        <v>1310</v>
      </c>
      <c r="F1253" s="11" t="s">
        <v>1305</v>
      </c>
      <c r="G1253" s="77">
        <v>72000</v>
      </c>
      <c r="H1253" s="32" t="s">
        <v>1377</v>
      </c>
    </row>
    <row r="1254" spans="1:8">
      <c r="A1254" t="s">
        <v>1039</v>
      </c>
      <c r="B1254" s="4" t="s">
        <v>1255</v>
      </c>
      <c r="C1254" s="4" t="s">
        <v>1298</v>
      </c>
      <c r="D1254" s="8">
        <v>6000</v>
      </c>
      <c r="E1254" s="11" t="s">
        <v>1310</v>
      </c>
      <c r="F1254" s="11" t="s">
        <v>1305</v>
      </c>
      <c r="G1254" s="77">
        <v>88000</v>
      </c>
      <c r="H1254" s="32" t="s">
        <v>1377</v>
      </c>
    </row>
    <row r="1255" spans="1:8">
      <c r="A1255" t="s">
        <v>1040</v>
      </c>
      <c r="B1255" s="4" t="s">
        <v>1255</v>
      </c>
      <c r="C1255" s="4" t="s">
        <v>1298</v>
      </c>
      <c r="D1255" s="8">
        <v>8000</v>
      </c>
      <c r="E1255" s="11" t="s">
        <v>1310</v>
      </c>
      <c r="F1255" s="11" t="s">
        <v>1305</v>
      </c>
      <c r="G1255" s="77">
        <v>90200</v>
      </c>
      <c r="H1255" s="32" t="s">
        <v>1377</v>
      </c>
    </row>
    <row r="1256" spans="1:8">
      <c r="A1256" t="s">
        <v>1041</v>
      </c>
      <c r="B1256" s="4" t="s">
        <v>1255</v>
      </c>
      <c r="C1256" s="4" t="s">
        <v>1298</v>
      </c>
      <c r="D1256" s="8">
        <v>25000</v>
      </c>
      <c r="E1256" s="11" t="s">
        <v>1313</v>
      </c>
      <c r="F1256" s="11" t="s">
        <v>1311</v>
      </c>
      <c r="G1256" s="77">
        <v>60000</v>
      </c>
      <c r="H1256" s="32" t="s">
        <v>1377</v>
      </c>
    </row>
    <row r="1257" spans="1:8">
      <c r="A1257" t="s">
        <v>1042</v>
      </c>
      <c r="B1257" s="4" t="s">
        <v>1255</v>
      </c>
      <c r="C1257" s="4" t="s">
        <v>1298</v>
      </c>
      <c r="D1257" s="8">
        <v>25000</v>
      </c>
      <c r="E1257" s="11" t="s">
        <v>1313</v>
      </c>
      <c r="F1257" s="11" t="s">
        <v>1311</v>
      </c>
      <c r="G1257" s="77">
        <v>65400</v>
      </c>
      <c r="H1257" s="32" t="s">
        <v>1377</v>
      </c>
    </row>
    <row r="1258" spans="1:8">
      <c r="A1258" t="s">
        <v>1043</v>
      </c>
      <c r="B1258" s="4" t="s">
        <v>1255</v>
      </c>
      <c r="C1258" s="4" t="s">
        <v>1298</v>
      </c>
      <c r="D1258" s="8">
        <v>30000</v>
      </c>
      <c r="E1258" s="11" t="s">
        <v>1313</v>
      </c>
      <c r="F1258" s="11" t="s">
        <v>1311</v>
      </c>
      <c r="G1258" s="77">
        <v>31000</v>
      </c>
      <c r="H1258" s="32" t="s">
        <v>1377</v>
      </c>
    </row>
    <row r="1259" spans="1:8">
      <c r="A1259" t="s">
        <v>1044</v>
      </c>
      <c r="B1259" s="4" t="s">
        <v>1255</v>
      </c>
      <c r="C1259" s="4" t="s">
        <v>1298</v>
      </c>
      <c r="D1259" s="8">
        <v>30000</v>
      </c>
      <c r="E1259" s="11" t="s">
        <v>1313</v>
      </c>
      <c r="F1259" s="11" t="s">
        <v>1311</v>
      </c>
      <c r="G1259" s="77">
        <v>67000</v>
      </c>
      <c r="H1259" s="32" t="s">
        <v>1377</v>
      </c>
    </row>
    <row r="1260" spans="1:8">
      <c r="A1260" t="s">
        <v>1045</v>
      </c>
      <c r="B1260" s="4" t="s">
        <v>1255</v>
      </c>
      <c r="C1260" s="4" t="s">
        <v>1298</v>
      </c>
      <c r="D1260" s="8">
        <v>25000</v>
      </c>
      <c r="E1260" s="11" t="s">
        <v>1313</v>
      </c>
      <c r="F1260" s="11" t="s">
        <v>1311</v>
      </c>
      <c r="G1260" s="77">
        <v>96000</v>
      </c>
      <c r="H1260" s="32" t="s">
        <v>1377</v>
      </c>
    </row>
    <row r="1261" spans="1:8">
      <c r="A1261" t="s">
        <v>1046</v>
      </c>
      <c r="B1261" s="4" t="s">
        <v>1255</v>
      </c>
      <c r="C1261" s="4" t="s">
        <v>1298</v>
      </c>
      <c r="D1261" s="8">
        <v>25000</v>
      </c>
      <c r="E1261" s="11" t="s">
        <v>1313</v>
      </c>
      <c r="F1261" s="11" t="s">
        <v>1311</v>
      </c>
      <c r="G1261" s="77">
        <v>101000</v>
      </c>
      <c r="H1261" s="32" t="s">
        <v>1377</v>
      </c>
    </row>
    <row r="1262" spans="1:8">
      <c r="A1262" t="s">
        <v>1047</v>
      </c>
      <c r="B1262" s="4" t="s">
        <v>1255</v>
      </c>
      <c r="C1262" s="4" t="s">
        <v>1298</v>
      </c>
      <c r="D1262" s="8">
        <v>35000</v>
      </c>
      <c r="E1262" s="11" t="s">
        <v>1313</v>
      </c>
      <c r="F1262" s="11" t="s">
        <v>1311</v>
      </c>
      <c r="G1262" s="77">
        <v>138600</v>
      </c>
      <c r="H1262" s="32" t="s">
        <v>1377</v>
      </c>
    </row>
    <row r="1263" spans="1:8">
      <c r="A1263" t="s">
        <v>1048</v>
      </c>
      <c r="B1263" s="4" t="s">
        <v>1255</v>
      </c>
      <c r="C1263" s="4" t="s">
        <v>1298</v>
      </c>
      <c r="D1263" s="8">
        <v>35000</v>
      </c>
      <c r="E1263" s="11" t="s">
        <v>1313</v>
      </c>
      <c r="F1263" s="11" t="s">
        <v>1311</v>
      </c>
      <c r="G1263" s="77">
        <v>144000</v>
      </c>
      <c r="H1263" s="32" t="s">
        <v>1377</v>
      </c>
    </row>
    <row r="1264" spans="1:8">
      <c r="A1264" t="s">
        <v>1049</v>
      </c>
      <c r="B1264" s="4" t="s">
        <v>1257</v>
      </c>
      <c r="C1264" s="4" t="s">
        <v>1298</v>
      </c>
      <c r="D1264" s="8">
        <v>200</v>
      </c>
      <c r="E1264" s="11" t="s">
        <v>1309</v>
      </c>
      <c r="F1264" s="11" t="s">
        <v>1307</v>
      </c>
      <c r="G1264" s="77">
        <v>13400</v>
      </c>
      <c r="H1264" s="32" t="s">
        <v>1377</v>
      </c>
    </row>
    <row r="1265" spans="1:8">
      <c r="A1265" t="s">
        <v>1050</v>
      </c>
      <c r="B1265" s="4" t="s">
        <v>1257</v>
      </c>
      <c r="C1265" s="4" t="s">
        <v>1298</v>
      </c>
      <c r="D1265" s="8">
        <v>2000</v>
      </c>
      <c r="E1265" s="11" t="s">
        <v>1312</v>
      </c>
      <c r="F1265" s="11" t="s">
        <v>1305</v>
      </c>
      <c r="G1265" s="77">
        <v>12300</v>
      </c>
      <c r="H1265" s="32" t="s">
        <v>1377</v>
      </c>
    </row>
    <row r="1266" spans="1:8">
      <c r="A1266" t="s">
        <v>1051</v>
      </c>
      <c r="B1266" s="4" t="s">
        <v>1257</v>
      </c>
      <c r="C1266" s="4" t="s">
        <v>1298</v>
      </c>
      <c r="D1266" s="8">
        <v>3000</v>
      </c>
      <c r="E1266" s="11" t="s">
        <v>1312</v>
      </c>
      <c r="F1266" s="11" t="s">
        <v>1305</v>
      </c>
      <c r="G1266" s="77">
        <v>14500</v>
      </c>
      <c r="H1266" s="32" t="s">
        <v>1377</v>
      </c>
    </row>
    <row r="1267" spans="1:8">
      <c r="A1267" t="s">
        <v>1052</v>
      </c>
      <c r="B1267" s="4" t="s">
        <v>1257</v>
      </c>
      <c r="C1267" s="4" t="s">
        <v>1298</v>
      </c>
      <c r="D1267" s="8">
        <v>1000</v>
      </c>
      <c r="E1267" s="11" t="s">
        <v>1313</v>
      </c>
      <c r="F1267" s="11" t="s">
        <v>1305</v>
      </c>
      <c r="G1267" s="77">
        <v>20240</v>
      </c>
      <c r="H1267" s="32" t="s">
        <v>1377</v>
      </c>
    </row>
    <row r="1268" spans="1:8">
      <c r="A1268" t="s">
        <v>1053</v>
      </c>
      <c r="B1268" s="4" t="s">
        <v>1257</v>
      </c>
      <c r="C1268" s="4" t="s">
        <v>1298</v>
      </c>
      <c r="D1268" s="8">
        <v>2000</v>
      </c>
      <c r="E1268" s="11" t="s">
        <v>1313</v>
      </c>
      <c r="F1268" s="11" t="s">
        <v>1305</v>
      </c>
      <c r="G1268" s="77">
        <v>20240</v>
      </c>
      <c r="H1268" s="32" t="s">
        <v>1377</v>
      </c>
    </row>
    <row r="1269" spans="1:8">
      <c r="A1269" t="s">
        <v>1054</v>
      </c>
      <c r="B1269" s="4" t="s">
        <v>1257</v>
      </c>
      <c r="C1269" s="4" t="s">
        <v>1298</v>
      </c>
      <c r="D1269" s="8">
        <v>6000</v>
      </c>
      <c r="E1269" s="11">
        <v>2</v>
      </c>
      <c r="F1269" s="11" t="s">
        <v>1311</v>
      </c>
      <c r="G1269" s="77">
        <v>20240</v>
      </c>
      <c r="H1269" s="32" t="s">
        <v>1377</v>
      </c>
    </row>
    <row r="1270" spans="1:8">
      <c r="A1270" t="s">
        <v>1055</v>
      </c>
      <c r="B1270" s="4" t="s">
        <v>1257</v>
      </c>
      <c r="C1270" s="4" t="s">
        <v>1298</v>
      </c>
      <c r="D1270" s="8">
        <v>10000</v>
      </c>
      <c r="E1270" s="11">
        <v>2</v>
      </c>
      <c r="F1270" s="11" t="s">
        <v>1311</v>
      </c>
      <c r="G1270" s="77">
        <v>20240</v>
      </c>
      <c r="H1270" s="32" t="s">
        <v>1377</v>
      </c>
    </row>
    <row r="1271" spans="1:8">
      <c r="A1271" t="s">
        <v>1056</v>
      </c>
      <c r="B1271" s="4" t="s">
        <v>1257</v>
      </c>
      <c r="C1271" s="4" t="s">
        <v>1298</v>
      </c>
      <c r="D1271" s="8">
        <v>20000</v>
      </c>
      <c r="E1271" s="11">
        <v>2</v>
      </c>
      <c r="F1271" s="11" t="s">
        <v>1311</v>
      </c>
      <c r="G1271" s="77">
        <v>20240</v>
      </c>
      <c r="H1271" s="32" t="s">
        <v>1377</v>
      </c>
    </row>
    <row r="1272" spans="1:8">
      <c r="A1272" t="s">
        <v>1057</v>
      </c>
      <c r="B1272" s="4" t="s">
        <v>1257</v>
      </c>
      <c r="C1272" s="4" t="s">
        <v>1298</v>
      </c>
      <c r="D1272" s="8">
        <v>6000</v>
      </c>
      <c r="E1272" s="11">
        <v>2</v>
      </c>
      <c r="F1272" s="11" t="s">
        <v>1311</v>
      </c>
      <c r="G1272" s="77">
        <v>20240</v>
      </c>
      <c r="H1272" s="32" t="s">
        <v>1377</v>
      </c>
    </row>
    <row r="1273" spans="1:8">
      <c r="A1273" t="s">
        <v>1058</v>
      </c>
      <c r="B1273" s="4" t="s">
        <v>1257</v>
      </c>
      <c r="C1273" s="4" t="s">
        <v>1298</v>
      </c>
      <c r="D1273" s="8">
        <v>12000</v>
      </c>
      <c r="E1273" s="11">
        <v>4</v>
      </c>
      <c r="F1273" s="11" t="s">
        <v>1312</v>
      </c>
      <c r="G1273" s="77">
        <v>20240</v>
      </c>
      <c r="H1273" s="32" t="s">
        <v>1377</v>
      </c>
    </row>
    <row r="1274" spans="1:8">
      <c r="A1274" t="s">
        <v>1059</v>
      </c>
      <c r="B1274" s="4" t="s">
        <v>1257</v>
      </c>
      <c r="C1274" s="4" t="s">
        <v>1298</v>
      </c>
      <c r="D1274" s="8">
        <v>30000</v>
      </c>
      <c r="E1274" s="11">
        <v>10</v>
      </c>
      <c r="F1274" s="11" t="s">
        <v>1310</v>
      </c>
      <c r="G1274" s="77">
        <v>20240</v>
      </c>
      <c r="H1274" s="32" t="s">
        <v>1377</v>
      </c>
    </row>
    <row r="1275" spans="1:8">
      <c r="A1275" t="s">
        <v>1060</v>
      </c>
      <c r="B1275" s="4" t="s">
        <v>1257</v>
      </c>
      <c r="C1275" s="4" t="s">
        <v>1298</v>
      </c>
      <c r="D1275" s="8">
        <v>60000</v>
      </c>
      <c r="E1275" s="11">
        <v>20</v>
      </c>
      <c r="F1275" s="11">
        <v>1</v>
      </c>
      <c r="G1275" s="77">
        <v>28200</v>
      </c>
      <c r="H1275" s="32" t="s">
        <v>1377</v>
      </c>
    </row>
    <row r="1276" spans="1:8">
      <c r="A1276" t="s">
        <v>1061</v>
      </c>
      <c r="B1276" s="4" t="s">
        <v>1257</v>
      </c>
      <c r="C1276" s="4" t="s">
        <v>1298</v>
      </c>
      <c r="D1276" s="8">
        <v>120000</v>
      </c>
      <c r="E1276" s="11">
        <v>40</v>
      </c>
      <c r="F1276" s="11">
        <v>2</v>
      </c>
      <c r="G1276" s="77">
        <v>28200</v>
      </c>
      <c r="H1276" s="32" t="s">
        <v>1377</v>
      </c>
    </row>
    <row r="1277" spans="1:8">
      <c r="A1277" t="s">
        <v>1062</v>
      </c>
      <c r="B1277" s="4" t="s">
        <v>1257</v>
      </c>
      <c r="C1277" s="4" t="s">
        <v>1298</v>
      </c>
      <c r="D1277" s="8">
        <v>6000</v>
      </c>
      <c r="E1277" s="11">
        <v>2</v>
      </c>
      <c r="F1277" s="11" t="s">
        <v>1311</v>
      </c>
      <c r="G1277" s="77">
        <v>20240</v>
      </c>
      <c r="H1277" s="32" t="s">
        <v>1377</v>
      </c>
    </row>
    <row r="1278" spans="1:8">
      <c r="A1278" t="s">
        <v>1063</v>
      </c>
      <c r="B1278" s="4" t="s">
        <v>1257</v>
      </c>
      <c r="C1278" s="4" t="s">
        <v>1298</v>
      </c>
      <c r="D1278" s="8">
        <v>12000</v>
      </c>
      <c r="E1278" s="11">
        <v>4</v>
      </c>
      <c r="F1278" s="11" t="s">
        <v>1312</v>
      </c>
      <c r="G1278" s="77">
        <v>20240</v>
      </c>
      <c r="H1278" s="32" t="s">
        <v>1377</v>
      </c>
    </row>
    <row r="1279" spans="1:8">
      <c r="A1279" t="s">
        <v>1064</v>
      </c>
      <c r="B1279" s="4" t="s">
        <v>1257</v>
      </c>
      <c r="C1279" s="4" t="s">
        <v>1298</v>
      </c>
      <c r="D1279" s="8">
        <v>30000</v>
      </c>
      <c r="E1279" s="11">
        <v>10</v>
      </c>
      <c r="F1279" s="11" t="s">
        <v>1310</v>
      </c>
      <c r="G1279" s="77">
        <v>20240</v>
      </c>
      <c r="H1279" s="32" t="s">
        <v>1377</v>
      </c>
    </row>
    <row r="1280" spans="1:8">
      <c r="A1280" t="s">
        <v>1065</v>
      </c>
      <c r="B1280" s="4" t="s">
        <v>1257</v>
      </c>
      <c r="C1280" s="4" t="s">
        <v>1298</v>
      </c>
      <c r="D1280" s="8">
        <v>60000</v>
      </c>
      <c r="E1280" s="11">
        <v>20</v>
      </c>
      <c r="F1280" s="11">
        <v>1</v>
      </c>
      <c r="G1280" s="77">
        <v>28200</v>
      </c>
      <c r="H1280" s="32" t="s">
        <v>1377</v>
      </c>
    </row>
    <row r="1281" spans="1:8">
      <c r="A1281" t="s">
        <v>1066</v>
      </c>
      <c r="B1281" s="4" t="s">
        <v>1257</v>
      </c>
      <c r="C1281" s="4" t="s">
        <v>1298</v>
      </c>
      <c r="D1281" s="8">
        <v>120000</v>
      </c>
      <c r="E1281" s="11">
        <v>40</v>
      </c>
      <c r="F1281" s="11">
        <v>2</v>
      </c>
      <c r="G1281" s="77">
        <v>28200</v>
      </c>
      <c r="H1281" s="32" t="s">
        <v>1377</v>
      </c>
    </row>
    <row r="1282" spans="1:8">
      <c r="A1282" t="s">
        <v>1067</v>
      </c>
      <c r="B1282" s="4" t="s">
        <v>1257</v>
      </c>
      <c r="C1282" s="4" t="s">
        <v>1298</v>
      </c>
      <c r="D1282" s="8">
        <v>3000</v>
      </c>
      <c r="E1282" s="11" t="s">
        <v>1315</v>
      </c>
      <c r="F1282" s="11" t="s">
        <v>1313</v>
      </c>
      <c r="G1282" s="77">
        <v>16000</v>
      </c>
      <c r="H1282" s="32" t="s">
        <v>1377</v>
      </c>
    </row>
    <row r="1283" spans="1:8">
      <c r="A1283" t="s">
        <v>1068</v>
      </c>
      <c r="B1283" s="4" t="s">
        <v>1257</v>
      </c>
      <c r="C1283" s="4" t="s">
        <v>1298</v>
      </c>
      <c r="D1283" s="8">
        <v>6000</v>
      </c>
      <c r="E1283" s="11" t="s">
        <v>1362</v>
      </c>
      <c r="F1283" s="11" t="s">
        <v>1363</v>
      </c>
      <c r="G1283" s="77">
        <v>16000</v>
      </c>
      <c r="H1283" s="32" t="s">
        <v>1377</v>
      </c>
    </row>
    <row r="1284" spans="1:8">
      <c r="A1284" t="s">
        <v>1069</v>
      </c>
      <c r="B1284" s="4" t="s">
        <v>1257</v>
      </c>
      <c r="C1284" s="4" t="s">
        <v>1298</v>
      </c>
      <c r="D1284" s="8">
        <v>15000</v>
      </c>
      <c r="E1284" s="11" t="s">
        <v>1323</v>
      </c>
      <c r="F1284" s="11" t="s">
        <v>1321</v>
      </c>
      <c r="G1284" s="77">
        <v>16000</v>
      </c>
      <c r="H1284" s="32" t="s">
        <v>1377</v>
      </c>
    </row>
    <row r="1285" spans="1:8">
      <c r="A1285" t="s">
        <v>1070</v>
      </c>
      <c r="B1285" s="4" t="s">
        <v>1257</v>
      </c>
      <c r="C1285" s="4" t="s">
        <v>1298</v>
      </c>
      <c r="D1285" s="8">
        <v>30000</v>
      </c>
      <c r="E1285" s="11" t="s">
        <v>1341</v>
      </c>
      <c r="F1285" s="11" t="s">
        <v>1314</v>
      </c>
      <c r="G1285" s="77">
        <v>16000</v>
      </c>
      <c r="H1285" s="32" t="s">
        <v>1377</v>
      </c>
    </row>
    <row r="1286" spans="1:8">
      <c r="A1286" t="s">
        <v>1071</v>
      </c>
      <c r="B1286" s="4" t="s">
        <v>1257</v>
      </c>
      <c r="C1286" s="4" t="s">
        <v>1298</v>
      </c>
      <c r="D1286" s="8">
        <v>3000</v>
      </c>
      <c r="E1286" s="11" t="s">
        <v>1315</v>
      </c>
      <c r="F1286" s="11" t="s">
        <v>1313</v>
      </c>
      <c r="G1286" s="77">
        <v>16000</v>
      </c>
      <c r="H1286" s="32" t="s">
        <v>1377</v>
      </c>
    </row>
    <row r="1287" spans="1:8">
      <c r="A1287" t="s">
        <v>1072</v>
      </c>
      <c r="B1287" s="4" t="s">
        <v>1257</v>
      </c>
      <c r="C1287" s="4" t="s">
        <v>1298</v>
      </c>
      <c r="D1287" s="8">
        <v>6000</v>
      </c>
      <c r="E1287" s="11" t="s">
        <v>1362</v>
      </c>
      <c r="F1287" s="11" t="s">
        <v>1363</v>
      </c>
      <c r="G1287" s="77">
        <v>16000</v>
      </c>
      <c r="H1287" s="32" t="s">
        <v>1377</v>
      </c>
    </row>
    <row r="1288" spans="1:8">
      <c r="A1288" t="s">
        <v>1073</v>
      </c>
      <c r="B1288" s="4" t="s">
        <v>1257</v>
      </c>
      <c r="C1288" s="4" t="s">
        <v>1298</v>
      </c>
      <c r="D1288" s="8">
        <v>15000</v>
      </c>
      <c r="E1288" s="11" t="s">
        <v>1323</v>
      </c>
      <c r="F1288" s="11" t="s">
        <v>1321</v>
      </c>
      <c r="G1288" s="77">
        <v>16000</v>
      </c>
      <c r="H1288" s="32" t="s">
        <v>1377</v>
      </c>
    </row>
    <row r="1289" spans="1:8">
      <c r="A1289" t="s">
        <v>1074</v>
      </c>
      <c r="B1289" s="4" t="s">
        <v>1257</v>
      </c>
      <c r="C1289" s="4" t="s">
        <v>1298</v>
      </c>
      <c r="D1289" s="8">
        <v>30000</v>
      </c>
      <c r="E1289" s="11" t="s">
        <v>1341</v>
      </c>
      <c r="F1289" s="11" t="s">
        <v>1314</v>
      </c>
      <c r="G1289" s="77">
        <v>16000</v>
      </c>
      <c r="H1289" s="32" t="s">
        <v>1377</v>
      </c>
    </row>
    <row r="1290" spans="1:8">
      <c r="A1290" t="s">
        <v>1075</v>
      </c>
      <c r="B1290" s="4" t="s">
        <v>1257</v>
      </c>
      <c r="C1290" s="4" t="s">
        <v>1298</v>
      </c>
      <c r="D1290" s="8">
        <v>6000</v>
      </c>
      <c r="E1290" s="11" t="s">
        <v>1315</v>
      </c>
      <c r="F1290" s="11" t="s">
        <v>1313</v>
      </c>
      <c r="G1290" s="77">
        <v>16000</v>
      </c>
      <c r="H1290" s="32" t="s">
        <v>1377</v>
      </c>
    </row>
    <row r="1291" spans="1:8">
      <c r="A1291" t="s">
        <v>1076</v>
      </c>
      <c r="B1291" s="4" t="s">
        <v>1257</v>
      </c>
      <c r="C1291" s="4" t="s">
        <v>1298</v>
      </c>
      <c r="D1291" s="8">
        <v>6000</v>
      </c>
      <c r="E1291" s="11" t="s">
        <v>1362</v>
      </c>
      <c r="F1291" s="11" t="s">
        <v>1363</v>
      </c>
      <c r="G1291" s="77">
        <v>16000</v>
      </c>
      <c r="H1291" s="32" t="s">
        <v>1377</v>
      </c>
    </row>
    <row r="1292" spans="1:8">
      <c r="A1292" t="s">
        <v>1077</v>
      </c>
      <c r="B1292" s="4" t="s">
        <v>1257</v>
      </c>
      <c r="C1292" s="4" t="s">
        <v>1298</v>
      </c>
      <c r="D1292" s="8">
        <v>15000</v>
      </c>
      <c r="E1292" s="11" t="s">
        <v>1323</v>
      </c>
      <c r="F1292" s="11" t="s">
        <v>1321</v>
      </c>
      <c r="G1292" s="77">
        <v>16000</v>
      </c>
      <c r="H1292" s="32" t="s">
        <v>1377</v>
      </c>
    </row>
    <row r="1293" spans="1:8">
      <c r="A1293" t="s">
        <v>1078</v>
      </c>
      <c r="B1293" s="4" t="s">
        <v>1257</v>
      </c>
      <c r="C1293" s="4" t="s">
        <v>1298</v>
      </c>
      <c r="D1293" s="8">
        <v>30000</v>
      </c>
      <c r="E1293" s="11" t="s">
        <v>1341</v>
      </c>
      <c r="F1293" s="11" t="s">
        <v>1314</v>
      </c>
      <c r="G1293" s="77">
        <v>16000</v>
      </c>
      <c r="H1293" s="32" t="s">
        <v>1377</v>
      </c>
    </row>
    <row r="1294" spans="1:8">
      <c r="A1294" t="s">
        <v>1079</v>
      </c>
      <c r="B1294" s="4" t="s">
        <v>1269</v>
      </c>
      <c r="C1294" s="4" t="s">
        <v>1299</v>
      </c>
      <c r="D1294" s="4" t="s">
        <v>1328</v>
      </c>
      <c r="E1294" s="11">
        <v>20000</v>
      </c>
      <c r="F1294" s="11">
        <v>1000</v>
      </c>
      <c r="G1294" s="20">
        <v>38800</v>
      </c>
      <c r="H1294" s="32" t="s">
        <v>1377</v>
      </c>
    </row>
    <row r="1295" spans="1:8">
      <c r="A1295" t="s">
        <v>1080</v>
      </c>
      <c r="B1295" s="4" t="s">
        <v>1269</v>
      </c>
      <c r="C1295" s="4" t="s">
        <v>1299</v>
      </c>
      <c r="D1295" s="4" t="s">
        <v>1330</v>
      </c>
      <c r="E1295" s="11">
        <v>40000</v>
      </c>
      <c r="F1295" s="11">
        <v>2000</v>
      </c>
      <c r="G1295" s="20">
        <v>50800</v>
      </c>
      <c r="H1295" s="32" t="s">
        <v>1377</v>
      </c>
    </row>
    <row r="1296" spans="1:8">
      <c r="A1296" t="s">
        <v>1081</v>
      </c>
      <c r="B1296" s="4" t="s">
        <v>1269</v>
      </c>
      <c r="C1296" s="4" t="s">
        <v>1299</v>
      </c>
      <c r="D1296" s="4" t="s">
        <v>1330</v>
      </c>
      <c r="E1296" s="11">
        <v>40000</v>
      </c>
      <c r="F1296" s="11">
        <v>2000</v>
      </c>
      <c r="G1296" s="20">
        <v>63800</v>
      </c>
      <c r="H1296" s="32" t="s">
        <v>1377</v>
      </c>
    </row>
    <row r="1297" spans="1:8">
      <c r="A1297" t="s">
        <v>1082</v>
      </c>
      <c r="B1297" s="4" t="s">
        <v>1269</v>
      </c>
      <c r="C1297" s="4" t="s">
        <v>1299</v>
      </c>
      <c r="D1297" s="4" t="s">
        <v>1331</v>
      </c>
      <c r="E1297" s="11">
        <v>100000</v>
      </c>
      <c r="F1297" s="11">
        <v>5000</v>
      </c>
      <c r="G1297" s="20">
        <v>63800</v>
      </c>
      <c r="H1297" s="32" t="s">
        <v>1377</v>
      </c>
    </row>
    <row r="1298" spans="1:8">
      <c r="A1298" t="s">
        <v>1083</v>
      </c>
      <c r="B1298" s="4" t="s">
        <v>1269</v>
      </c>
      <c r="C1298" s="4" t="s">
        <v>1299</v>
      </c>
      <c r="D1298" s="4" t="s">
        <v>1331</v>
      </c>
      <c r="E1298" s="11">
        <v>100000</v>
      </c>
      <c r="F1298" s="11">
        <v>5000</v>
      </c>
      <c r="G1298" s="20">
        <v>77800</v>
      </c>
      <c r="H1298" s="32" t="s">
        <v>1377</v>
      </c>
    </row>
    <row r="1299" spans="1:8">
      <c r="A1299" t="s">
        <v>1084</v>
      </c>
      <c r="B1299" s="4" t="s">
        <v>1269</v>
      </c>
      <c r="C1299" s="4" t="s">
        <v>1299</v>
      </c>
      <c r="D1299" s="4" t="s">
        <v>1338</v>
      </c>
      <c r="E1299" s="11">
        <v>100000</v>
      </c>
      <c r="F1299" s="11">
        <v>5000</v>
      </c>
      <c r="G1299" s="20">
        <v>85720</v>
      </c>
      <c r="H1299" s="32" t="s">
        <v>1377</v>
      </c>
    </row>
    <row r="1300" spans="1:8">
      <c r="A1300" t="s">
        <v>1085</v>
      </c>
      <c r="B1300" s="4" t="s">
        <v>1269</v>
      </c>
      <c r="C1300" s="4" t="s">
        <v>1299</v>
      </c>
      <c r="D1300" s="4" t="s">
        <v>1332</v>
      </c>
      <c r="E1300" s="11">
        <v>200000</v>
      </c>
      <c r="F1300" s="11">
        <v>10000</v>
      </c>
      <c r="G1300" s="20">
        <v>84800</v>
      </c>
      <c r="H1300" s="32" t="s">
        <v>1377</v>
      </c>
    </row>
    <row r="1301" spans="1:8">
      <c r="A1301" t="s">
        <v>1086</v>
      </c>
      <c r="B1301" s="4" t="s">
        <v>1269</v>
      </c>
      <c r="C1301" s="4" t="s">
        <v>1299</v>
      </c>
      <c r="D1301" s="4" t="s">
        <v>1332</v>
      </c>
      <c r="E1301" s="11">
        <v>200000</v>
      </c>
      <c r="F1301" s="11">
        <v>10000</v>
      </c>
      <c r="G1301" s="20">
        <v>99800</v>
      </c>
      <c r="H1301" s="32" t="s">
        <v>1377</v>
      </c>
    </row>
    <row r="1302" spans="1:8">
      <c r="A1302" t="s">
        <v>1087</v>
      </c>
      <c r="B1302" s="4" t="s">
        <v>1269</v>
      </c>
      <c r="C1302" s="4" t="s">
        <v>1299</v>
      </c>
      <c r="D1302" s="4" t="s">
        <v>1334</v>
      </c>
      <c r="E1302" s="11">
        <v>400000</v>
      </c>
      <c r="F1302" s="11">
        <v>20000</v>
      </c>
      <c r="G1302" s="20">
        <v>198800</v>
      </c>
      <c r="H1302" s="32" t="s">
        <v>1377</v>
      </c>
    </row>
    <row r="1303" spans="1:8">
      <c r="A1303" t="s">
        <v>1088</v>
      </c>
      <c r="B1303" s="4" t="s">
        <v>1284</v>
      </c>
      <c r="C1303" s="4" t="s">
        <v>1300</v>
      </c>
      <c r="D1303" s="4">
        <v>1</v>
      </c>
      <c r="E1303" s="11" t="s">
        <v>1326</v>
      </c>
      <c r="F1303" s="11" t="s">
        <v>1325</v>
      </c>
      <c r="G1303" s="4">
        <v>600</v>
      </c>
      <c r="H1303" s="32" t="s">
        <v>1377</v>
      </c>
    </row>
    <row r="1304" spans="1:8">
      <c r="A1304" t="s">
        <v>1089</v>
      </c>
      <c r="B1304" s="4" t="s">
        <v>1284</v>
      </c>
      <c r="C1304" s="4" t="s">
        <v>1300</v>
      </c>
      <c r="D1304" s="4">
        <v>5</v>
      </c>
      <c r="E1304" s="11" t="s">
        <v>1326</v>
      </c>
      <c r="F1304" s="11" t="s">
        <v>1305</v>
      </c>
      <c r="G1304" s="4">
        <v>600</v>
      </c>
      <c r="H1304" s="32" t="s">
        <v>1377</v>
      </c>
    </row>
    <row r="1305" spans="1:8">
      <c r="A1305" t="s">
        <v>1090</v>
      </c>
      <c r="B1305" s="4" t="s">
        <v>1284</v>
      </c>
      <c r="C1305" s="4" t="s">
        <v>1300</v>
      </c>
      <c r="D1305" s="4">
        <v>20</v>
      </c>
      <c r="E1305" s="11" t="s">
        <v>1326</v>
      </c>
      <c r="F1305" s="11" t="s">
        <v>1309</v>
      </c>
      <c r="G1305" s="4">
        <v>700</v>
      </c>
      <c r="H1305" s="32" t="s">
        <v>1377</v>
      </c>
    </row>
    <row r="1306" spans="1:8">
      <c r="A1306" t="s">
        <v>1091</v>
      </c>
      <c r="B1306" s="4" t="s">
        <v>1284</v>
      </c>
      <c r="C1306" s="4" t="s">
        <v>1300</v>
      </c>
      <c r="D1306" s="4">
        <v>100</v>
      </c>
      <c r="E1306" s="11" t="s">
        <v>1326</v>
      </c>
      <c r="F1306" s="11" t="s">
        <v>1316</v>
      </c>
      <c r="G1306" s="4">
        <v>800</v>
      </c>
      <c r="H1306" s="32" t="s">
        <v>1377</v>
      </c>
    </row>
    <row r="1307" spans="1:8">
      <c r="A1307" t="s">
        <v>1092</v>
      </c>
      <c r="B1307" s="4" t="s">
        <v>1284</v>
      </c>
      <c r="C1307" s="4" t="s">
        <v>1300</v>
      </c>
      <c r="D1307" s="4">
        <v>200</v>
      </c>
      <c r="E1307" s="11" t="s">
        <v>1326</v>
      </c>
      <c r="F1307" s="11" t="s">
        <v>1326</v>
      </c>
      <c r="G1307" s="20">
        <v>2400</v>
      </c>
      <c r="H1307" s="32" t="s">
        <v>1377</v>
      </c>
    </row>
    <row r="1308" spans="1:8">
      <c r="A1308" t="s">
        <v>1093</v>
      </c>
      <c r="B1308" s="4" t="s">
        <v>1284</v>
      </c>
      <c r="C1308" s="4" t="s">
        <v>1300</v>
      </c>
      <c r="D1308" s="4">
        <v>1000</v>
      </c>
      <c r="E1308" s="11" t="s">
        <v>1326</v>
      </c>
      <c r="F1308" s="11" t="s">
        <v>1326</v>
      </c>
      <c r="G1308" s="20">
        <v>2900</v>
      </c>
      <c r="H1308" s="32" t="s">
        <v>1377</v>
      </c>
    </row>
    <row r="1309" spans="1:8">
      <c r="A1309" t="s">
        <v>1094</v>
      </c>
      <c r="B1309" s="4" t="s">
        <v>1254</v>
      </c>
      <c r="C1309" s="4" t="s">
        <v>1301</v>
      </c>
      <c r="D1309" s="4">
        <v>120</v>
      </c>
      <c r="E1309" s="11" t="s">
        <v>1305</v>
      </c>
      <c r="F1309" s="10" t="s">
        <v>1306</v>
      </c>
      <c r="G1309" s="20">
        <f>CEILING(PRODUCT(1727,USD),10)</f>
        <v>54180</v>
      </c>
      <c r="H1309" s="32" t="s">
        <v>1377</v>
      </c>
    </row>
    <row r="1310" spans="1:8">
      <c r="A1310" t="s">
        <v>1095</v>
      </c>
      <c r="B1310" s="4" t="s">
        <v>1254</v>
      </c>
      <c r="C1310" s="4" t="s">
        <v>1301</v>
      </c>
      <c r="D1310" s="4">
        <v>220</v>
      </c>
      <c r="E1310" s="11" t="s">
        <v>1305</v>
      </c>
      <c r="F1310" s="10" t="s">
        <v>1306</v>
      </c>
      <c r="G1310" s="20">
        <f>CEILING(PRODUCT(1886,USD),10)</f>
        <v>59170</v>
      </c>
      <c r="H1310" s="32" t="s">
        <v>1377</v>
      </c>
    </row>
    <row r="1311" spans="1:8">
      <c r="A1311" t="s">
        <v>1096</v>
      </c>
      <c r="B1311" s="4" t="s">
        <v>1254</v>
      </c>
      <c r="C1311" s="4" t="s">
        <v>1301</v>
      </c>
      <c r="D1311" s="4">
        <v>120</v>
      </c>
      <c r="E1311" s="11" t="s">
        <v>1305</v>
      </c>
      <c r="F1311" s="10" t="s">
        <v>1306</v>
      </c>
      <c r="G1311" s="20">
        <f>CEILING(PRODUCT(1859,USD),10)</f>
        <v>58320</v>
      </c>
      <c r="H1311" s="32" t="s">
        <v>1377</v>
      </c>
    </row>
    <row r="1312" spans="1:8">
      <c r="A1312" t="s">
        <v>1097</v>
      </c>
      <c r="B1312" s="4" t="s">
        <v>1254</v>
      </c>
      <c r="C1312" s="4" t="s">
        <v>1301</v>
      </c>
      <c r="D1312" s="4">
        <v>220</v>
      </c>
      <c r="E1312" s="11" t="s">
        <v>1305</v>
      </c>
      <c r="F1312" s="10" t="s">
        <v>1306</v>
      </c>
      <c r="G1312" s="20">
        <f>CEILING(PRODUCT(2075,USD),10)</f>
        <v>65100</v>
      </c>
      <c r="H1312" s="32" t="s">
        <v>1377</v>
      </c>
    </row>
    <row r="1313" spans="1:8">
      <c r="A1313" t="s">
        <v>1098</v>
      </c>
      <c r="B1313" s="4" t="s">
        <v>1254</v>
      </c>
      <c r="C1313" s="4" t="s">
        <v>1301</v>
      </c>
      <c r="D1313" s="4">
        <v>320</v>
      </c>
      <c r="E1313" s="11" t="s">
        <v>1305</v>
      </c>
      <c r="F1313" s="10" t="s">
        <v>1306</v>
      </c>
      <c r="G1313" s="20">
        <f>CEILING(PRODUCT(2288,USD),10)</f>
        <v>71780</v>
      </c>
      <c r="H1313" s="32" t="s">
        <v>1377</v>
      </c>
    </row>
    <row r="1314" spans="1:8">
      <c r="A1314" t="s">
        <v>1099</v>
      </c>
      <c r="B1314" s="4" t="s">
        <v>1254</v>
      </c>
      <c r="C1314" s="4" t="s">
        <v>1301</v>
      </c>
      <c r="D1314" s="4">
        <v>120</v>
      </c>
      <c r="E1314" s="11" t="s">
        <v>1305</v>
      </c>
      <c r="F1314" s="10" t="s">
        <v>1306</v>
      </c>
      <c r="G1314" s="20">
        <f>CEILING(PRODUCT(2045,USD),10)</f>
        <v>64160</v>
      </c>
      <c r="H1314" s="32" t="s">
        <v>1377</v>
      </c>
    </row>
    <row r="1315" spans="1:8">
      <c r="A1315" t="s">
        <v>1100</v>
      </c>
      <c r="B1315" s="4" t="s">
        <v>1254</v>
      </c>
      <c r="C1315" s="4" t="s">
        <v>1301</v>
      </c>
      <c r="D1315" s="4">
        <v>220</v>
      </c>
      <c r="E1315" s="11" t="s">
        <v>1305</v>
      </c>
      <c r="F1315" s="10" t="s">
        <v>1306</v>
      </c>
      <c r="G1315" s="20">
        <f>CEILING(PRODUCT(2241,USD),10)</f>
        <v>70310</v>
      </c>
      <c r="H1315" s="32" t="s">
        <v>1377</v>
      </c>
    </row>
    <row r="1316" spans="1:8">
      <c r="A1316" t="s">
        <v>1101</v>
      </c>
      <c r="B1316" s="4" t="s">
        <v>1254</v>
      </c>
      <c r="C1316" s="4" t="s">
        <v>1301</v>
      </c>
      <c r="D1316" s="4">
        <v>320</v>
      </c>
      <c r="E1316" s="11" t="s">
        <v>1305</v>
      </c>
      <c r="F1316" s="10" t="s">
        <v>1306</v>
      </c>
      <c r="G1316" s="20">
        <f>CEILING(PRODUCT(2400,USD),10)</f>
        <v>75290</v>
      </c>
      <c r="H1316" s="32" t="s">
        <v>1377</v>
      </c>
    </row>
    <row r="1317" spans="1:8">
      <c r="A1317" t="s">
        <v>1102</v>
      </c>
      <c r="B1317" s="4" t="s">
        <v>1254</v>
      </c>
      <c r="C1317" s="4" t="s">
        <v>1301</v>
      </c>
      <c r="D1317" s="4">
        <v>120</v>
      </c>
      <c r="E1317" s="11" t="s">
        <v>1307</v>
      </c>
      <c r="F1317" s="11" t="s">
        <v>1308</v>
      </c>
      <c r="G1317" s="20">
        <f>CEILING(PRODUCT(3055,USD),10)</f>
        <v>95840</v>
      </c>
      <c r="H1317" s="32" t="s">
        <v>1377</v>
      </c>
    </row>
    <row r="1318" spans="1:8">
      <c r="A1318" t="s">
        <v>1103</v>
      </c>
      <c r="B1318" s="4" t="s">
        <v>1254</v>
      </c>
      <c r="C1318" s="4" t="s">
        <v>1301</v>
      </c>
      <c r="D1318" s="4">
        <v>220</v>
      </c>
      <c r="E1318" s="11" t="s">
        <v>1307</v>
      </c>
      <c r="F1318" s="11" t="s">
        <v>1308</v>
      </c>
      <c r="G1318" s="20">
        <f>CEILING(PRODUCT(3327,USD),10)</f>
        <v>104370</v>
      </c>
      <c r="H1318" s="32" t="s">
        <v>1377</v>
      </c>
    </row>
    <row r="1319" spans="1:8">
      <c r="A1319" t="s">
        <v>1104</v>
      </c>
      <c r="B1319" s="4" t="s">
        <v>1255</v>
      </c>
      <c r="C1319" s="4" t="s">
        <v>1301</v>
      </c>
      <c r="D1319" s="4">
        <v>220</v>
      </c>
      <c r="E1319" s="11" t="s">
        <v>1309</v>
      </c>
      <c r="F1319" s="11" t="s">
        <v>1307</v>
      </c>
      <c r="G1319" s="20">
        <f>CEILING(PRODUCT(995,USD),10)</f>
        <v>31220</v>
      </c>
      <c r="H1319" s="32" t="s">
        <v>1377</v>
      </c>
    </row>
    <row r="1320" spans="1:8">
      <c r="A1320" t="s">
        <v>1105</v>
      </c>
      <c r="B1320" s="4" t="s">
        <v>1255</v>
      </c>
      <c r="C1320" s="4" t="s">
        <v>1301</v>
      </c>
      <c r="D1320" s="4">
        <v>420</v>
      </c>
      <c r="E1320" s="11" t="s">
        <v>1309</v>
      </c>
      <c r="F1320" s="11" t="s">
        <v>1307</v>
      </c>
      <c r="G1320" s="20">
        <f>CEILING(PRODUCT(1080,USD),10)</f>
        <v>33880</v>
      </c>
      <c r="H1320" s="32" t="s">
        <v>1377</v>
      </c>
    </row>
    <row r="1321" spans="1:8">
      <c r="A1321" t="s">
        <v>1106</v>
      </c>
      <c r="B1321" s="4" t="s">
        <v>1255</v>
      </c>
      <c r="C1321" s="4" t="s">
        <v>1301</v>
      </c>
      <c r="D1321" s="4">
        <v>420</v>
      </c>
      <c r="E1321" s="11" t="s">
        <v>1312</v>
      </c>
      <c r="F1321" s="11" t="s">
        <v>1305</v>
      </c>
      <c r="G1321" s="20">
        <f>CEILING(PRODUCT(819,USD),10)</f>
        <v>25700</v>
      </c>
      <c r="H1321" s="32" t="s">
        <v>1377</v>
      </c>
    </row>
    <row r="1322" spans="1:8">
      <c r="A1322" t="s">
        <v>1107</v>
      </c>
      <c r="B1322" s="4" t="s">
        <v>1255</v>
      </c>
      <c r="C1322" s="4" t="s">
        <v>1301</v>
      </c>
      <c r="D1322" s="4">
        <v>620</v>
      </c>
      <c r="E1322" s="11" t="s">
        <v>1309</v>
      </c>
      <c r="F1322" s="11" t="s">
        <v>1307</v>
      </c>
      <c r="G1322" s="20">
        <f>CEILING(PRODUCT(1260,USD),10)</f>
        <v>39530</v>
      </c>
      <c r="H1322" s="32" t="s">
        <v>1377</v>
      </c>
    </row>
    <row r="1323" spans="1:8">
      <c r="A1323" t="s">
        <v>1108</v>
      </c>
      <c r="B1323" s="4" t="s">
        <v>1255</v>
      </c>
      <c r="C1323" s="4" t="s">
        <v>1301</v>
      </c>
      <c r="D1323" s="4">
        <v>820</v>
      </c>
      <c r="E1323" s="11" t="s">
        <v>1310</v>
      </c>
      <c r="F1323" s="11" t="s">
        <v>1305</v>
      </c>
      <c r="G1323" s="20">
        <f>CEILING(PRODUCT(909,USD),10)</f>
        <v>28520</v>
      </c>
      <c r="H1323" s="32" t="s">
        <v>1377</v>
      </c>
    </row>
    <row r="1324" spans="1:8">
      <c r="A1324" t="s">
        <v>1109</v>
      </c>
      <c r="B1324" s="4" t="s">
        <v>1255</v>
      </c>
      <c r="C1324" s="4" t="s">
        <v>1301</v>
      </c>
      <c r="D1324" s="4">
        <v>2200</v>
      </c>
      <c r="E1324" s="11" t="s">
        <v>1310</v>
      </c>
      <c r="F1324" s="11" t="s">
        <v>1305</v>
      </c>
      <c r="G1324" s="20">
        <f>CEILING(PRODUCT(995,USD),10)</f>
        <v>31220</v>
      </c>
      <c r="H1324" s="32" t="s">
        <v>1377</v>
      </c>
    </row>
    <row r="1325" spans="1:8">
      <c r="A1325" t="s">
        <v>1110</v>
      </c>
      <c r="B1325" s="4" t="s">
        <v>1255</v>
      </c>
      <c r="C1325" s="4" t="s">
        <v>1301</v>
      </c>
      <c r="D1325" s="4">
        <v>4200</v>
      </c>
      <c r="E1325" s="11" t="s">
        <v>1310</v>
      </c>
      <c r="F1325" s="11" t="s">
        <v>1305</v>
      </c>
      <c r="G1325" s="20">
        <f>CEILING(PRODUCT(1080,USD),10)</f>
        <v>33880</v>
      </c>
      <c r="H1325" s="32" t="s">
        <v>1377</v>
      </c>
    </row>
    <row r="1326" spans="1:8">
      <c r="A1326" t="s">
        <v>1111</v>
      </c>
      <c r="B1326" s="4" t="s">
        <v>1255</v>
      </c>
      <c r="C1326" s="4" t="s">
        <v>1301</v>
      </c>
      <c r="D1326" s="4">
        <v>4200</v>
      </c>
      <c r="E1326" s="11">
        <v>2</v>
      </c>
      <c r="F1326" s="11" t="s">
        <v>1311</v>
      </c>
      <c r="G1326" s="20">
        <f>CEILING(PRODUCT(864,USD),10)</f>
        <v>27110</v>
      </c>
      <c r="H1326" s="32" t="s">
        <v>1377</v>
      </c>
    </row>
    <row r="1327" spans="1:8">
      <c r="A1327" t="s">
        <v>1112</v>
      </c>
      <c r="B1327" s="4" t="s">
        <v>1255</v>
      </c>
      <c r="C1327" s="4" t="s">
        <v>1301</v>
      </c>
      <c r="D1327" s="4">
        <v>6200</v>
      </c>
      <c r="E1327" s="11" t="s">
        <v>1310</v>
      </c>
      <c r="F1327" s="11" t="s">
        <v>1305</v>
      </c>
      <c r="G1327" s="20">
        <f>CEILING(PRODUCT(1260,USD),10)</f>
        <v>39530</v>
      </c>
      <c r="H1327" s="32" t="s">
        <v>1377</v>
      </c>
    </row>
    <row r="1328" spans="1:8">
      <c r="A1328" t="s">
        <v>1113</v>
      </c>
      <c r="B1328" s="4" t="s">
        <v>1255</v>
      </c>
      <c r="C1328" s="4" t="s">
        <v>1301</v>
      </c>
      <c r="D1328" s="4">
        <v>8200</v>
      </c>
      <c r="E1328" s="11">
        <v>5</v>
      </c>
      <c r="F1328" s="11" t="s">
        <v>1311</v>
      </c>
      <c r="G1328" s="20">
        <f>CEILING(PRODUCT(995,USD),10)</f>
        <v>31220</v>
      </c>
      <c r="H1328" s="32" t="s">
        <v>1377</v>
      </c>
    </row>
    <row r="1329" spans="1:8">
      <c r="A1329" t="s">
        <v>1114</v>
      </c>
      <c r="B1329" s="4" t="s">
        <v>1255</v>
      </c>
      <c r="C1329" s="4" t="s">
        <v>1301</v>
      </c>
      <c r="D1329" s="4">
        <v>220</v>
      </c>
      <c r="E1329" s="11" t="s">
        <v>1309</v>
      </c>
      <c r="F1329" s="11" t="s">
        <v>1307</v>
      </c>
      <c r="G1329" s="20">
        <f>CEILING(PRODUCT(1197,USD),10)</f>
        <v>37560</v>
      </c>
      <c r="H1329" s="32" t="s">
        <v>1377</v>
      </c>
    </row>
    <row r="1330" spans="1:8">
      <c r="A1330" t="s">
        <v>1115</v>
      </c>
      <c r="B1330" s="4" t="s">
        <v>1255</v>
      </c>
      <c r="C1330" s="4" t="s">
        <v>1301</v>
      </c>
      <c r="D1330" s="4">
        <v>420</v>
      </c>
      <c r="E1330" s="11" t="s">
        <v>1309</v>
      </c>
      <c r="F1330" s="11" t="s">
        <v>1307</v>
      </c>
      <c r="G1330" s="20">
        <f>CEILING(PRODUCT(1140,USD),10)</f>
        <v>35770</v>
      </c>
      <c r="H1330" s="32" t="s">
        <v>1377</v>
      </c>
    </row>
    <row r="1331" spans="1:8">
      <c r="A1331" t="s">
        <v>1116</v>
      </c>
      <c r="B1331" s="4" t="s">
        <v>1255</v>
      </c>
      <c r="C1331" s="4" t="s">
        <v>1301</v>
      </c>
      <c r="D1331" s="4">
        <v>420</v>
      </c>
      <c r="E1331" s="11" t="s">
        <v>1312</v>
      </c>
      <c r="F1331" s="11" t="s">
        <v>1305</v>
      </c>
      <c r="G1331" s="20">
        <f>CEILING(PRODUCT(995,USD),10)</f>
        <v>31220</v>
      </c>
      <c r="H1331" s="32" t="s">
        <v>1377</v>
      </c>
    </row>
    <row r="1332" spans="1:8">
      <c r="A1332" t="s">
        <v>1117</v>
      </c>
      <c r="B1332" s="4" t="s">
        <v>1255</v>
      </c>
      <c r="C1332" s="4" t="s">
        <v>1301</v>
      </c>
      <c r="D1332" s="4">
        <v>620</v>
      </c>
      <c r="E1332" s="11" t="s">
        <v>1309</v>
      </c>
      <c r="F1332" s="11" t="s">
        <v>1307</v>
      </c>
      <c r="G1332" s="20">
        <f>CEILING(PRODUCT(1508,USD),10)</f>
        <v>47310</v>
      </c>
      <c r="H1332" s="32" t="s">
        <v>1377</v>
      </c>
    </row>
    <row r="1333" spans="1:8">
      <c r="A1333" t="s">
        <v>1118</v>
      </c>
      <c r="B1333" s="4" t="s">
        <v>1255</v>
      </c>
      <c r="C1333" s="4" t="s">
        <v>1301</v>
      </c>
      <c r="D1333" s="4">
        <v>620</v>
      </c>
      <c r="E1333" s="11" t="s">
        <v>1311</v>
      </c>
      <c r="F1333" s="11" t="s">
        <v>1307</v>
      </c>
      <c r="G1333" s="20">
        <f>CEILING(PRODUCT(1607,USD),10)</f>
        <v>50420</v>
      </c>
      <c r="H1333" s="32" t="s">
        <v>1377</v>
      </c>
    </row>
    <row r="1334" spans="1:8">
      <c r="A1334" t="s">
        <v>1119</v>
      </c>
      <c r="B1334" s="4" t="s">
        <v>1255</v>
      </c>
      <c r="C1334" s="4" t="s">
        <v>1301</v>
      </c>
      <c r="D1334" s="4">
        <v>820</v>
      </c>
      <c r="E1334" s="11" t="s">
        <v>1310</v>
      </c>
      <c r="F1334" s="11" t="s">
        <v>1305</v>
      </c>
      <c r="G1334" s="20">
        <f>CEILING(PRODUCT(1125,USD),10)</f>
        <v>35300</v>
      </c>
      <c r="H1334" s="32" t="s">
        <v>1377</v>
      </c>
    </row>
    <row r="1335" spans="1:8">
      <c r="A1335" t="s">
        <v>1120</v>
      </c>
      <c r="B1335" s="4" t="s">
        <v>1255</v>
      </c>
      <c r="C1335" s="4" t="s">
        <v>1301</v>
      </c>
      <c r="D1335" s="4">
        <v>2200</v>
      </c>
      <c r="E1335" s="11" t="s">
        <v>1310</v>
      </c>
      <c r="F1335" s="11" t="s">
        <v>1305</v>
      </c>
      <c r="G1335" s="20">
        <f>CEILING(PRODUCT(1197,USD),10)</f>
        <v>37560</v>
      </c>
      <c r="H1335" s="32" t="s">
        <v>1377</v>
      </c>
    </row>
    <row r="1336" spans="1:8">
      <c r="A1336" t="s">
        <v>1121</v>
      </c>
      <c r="B1336" s="4" t="s">
        <v>1255</v>
      </c>
      <c r="C1336" s="4" t="s">
        <v>1301</v>
      </c>
      <c r="D1336" s="4">
        <v>4200</v>
      </c>
      <c r="E1336" s="11" t="s">
        <v>1310</v>
      </c>
      <c r="F1336" s="11" t="s">
        <v>1305</v>
      </c>
      <c r="G1336" s="20">
        <f>CEILING(PRODUCT(1391,USD),10)</f>
        <v>43640</v>
      </c>
      <c r="H1336" s="32" t="s">
        <v>1377</v>
      </c>
    </row>
    <row r="1337" spans="1:8">
      <c r="A1337" t="s">
        <v>1122</v>
      </c>
      <c r="B1337" s="4" t="s">
        <v>1255</v>
      </c>
      <c r="C1337" s="4" t="s">
        <v>1301</v>
      </c>
      <c r="D1337" s="4">
        <v>4200</v>
      </c>
      <c r="E1337" s="11">
        <v>2</v>
      </c>
      <c r="F1337" s="11" t="s">
        <v>1311</v>
      </c>
      <c r="G1337" s="20">
        <f>CEILING(PRODUCT(1125,USD),10)</f>
        <v>35300</v>
      </c>
      <c r="H1337" s="32" t="s">
        <v>1377</v>
      </c>
    </row>
    <row r="1338" spans="1:8">
      <c r="A1338" t="s">
        <v>1123</v>
      </c>
      <c r="B1338" s="4" t="s">
        <v>1255</v>
      </c>
      <c r="C1338" s="4" t="s">
        <v>1301</v>
      </c>
      <c r="D1338" s="4">
        <v>6200</v>
      </c>
      <c r="E1338" s="11" t="s">
        <v>1310</v>
      </c>
      <c r="F1338" s="11" t="s">
        <v>1305</v>
      </c>
      <c r="G1338" s="20">
        <f>CEILING(PRODUCT(1602,USD),10)</f>
        <v>50260</v>
      </c>
      <c r="H1338" s="32" t="s">
        <v>1377</v>
      </c>
    </row>
    <row r="1339" spans="1:8">
      <c r="A1339" t="s">
        <v>1124</v>
      </c>
      <c r="B1339" s="4" t="s">
        <v>1255</v>
      </c>
      <c r="C1339" s="4" t="s">
        <v>1301</v>
      </c>
      <c r="D1339" s="4">
        <v>6200</v>
      </c>
      <c r="E1339" s="11">
        <v>1</v>
      </c>
      <c r="F1339" s="11" t="s">
        <v>1305</v>
      </c>
      <c r="G1339" s="20">
        <f>CEILING(PRODUCT(1701,USD),10)</f>
        <v>53370</v>
      </c>
      <c r="H1339" s="32" t="s">
        <v>1377</v>
      </c>
    </row>
    <row r="1340" spans="1:8">
      <c r="A1340" t="s">
        <v>1125</v>
      </c>
      <c r="B1340" s="4" t="s">
        <v>1255</v>
      </c>
      <c r="C1340" s="4" t="s">
        <v>1301</v>
      </c>
      <c r="D1340" s="4">
        <v>8200</v>
      </c>
      <c r="E1340" s="11">
        <v>5</v>
      </c>
      <c r="F1340" s="11" t="s">
        <v>1311</v>
      </c>
      <c r="G1340" s="20">
        <f>CEILING(PRODUCT(1215,USD),10)</f>
        <v>38120</v>
      </c>
      <c r="H1340" s="32" t="s">
        <v>1377</v>
      </c>
    </row>
    <row r="1341" spans="1:8">
      <c r="A1341" t="s">
        <v>1126</v>
      </c>
      <c r="B1341" s="4" t="s">
        <v>1255</v>
      </c>
      <c r="C1341" s="4" t="s">
        <v>1301</v>
      </c>
      <c r="D1341" s="4">
        <v>150</v>
      </c>
      <c r="E1341" s="11" t="s">
        <v>1311</v>
      </c>
      <c r="F1341" s="11" t="s">
        <v>1325</v>
      </c>
      <c r="G1341" s="20">
        <f>CEILING(PRODUCT(260,USD),10)</f>
        <v>8160</v>
      </c>
      <c r="H1341" s="32" t="s">
        <v>1377</v>
      </c>
    </row>
    <row r="1342" spans="1:8">
      <c r="A1342" t="s">
        <v>1127</v>
      </c>
      <c r="B1342" s="4" t="s">
        <v>1255</v>
      </c>
      <c r="C1342" s="4" t="s">
        <v>1301</v>
      </c>
      <c r="D1342" s="4">
        <v>300</v>
      </c>
      <c r="E1342" s="11" t="s">
        <v>1312</v>
      </c>
      <c r="F1342" s="11" t="s">
        <v>1305</v>
      </c>
      <c r="G1342" s="20">
        <f>CEILING(PRODUCT(260,USD),10)</f>
        <v>8160</v>
      </c>
      <c r="H1342" s="32" t="s">
        <v>1377</v>
      </c>
    </row>
    <row r="1343" spans="1:8">
      <c r="A1343" t="s">
        <v>1128</v>
      </c>
      <c r="B1343" s="4" t="s">
        <v>1255</v>
      </c>
      <c r="C1343" s="4" t="s">
        <v>1301</v>
      </c>
      <c r="D1343" s="4">
        <v>300</v>
      </c>
      <c r="E1343" s="11" t="s">
        <v>1312</v>
      </c>
      <c r="F1343" s="11" t="s">
        <v>1325</v>
      </c>
      <c r="G1343" s="20">
        <f>CEILING(PRODUCT(280,USD),10)</f>
        <v>8790</v>
      </c>
      <c r="H1343" s="32" t="s">
        <v>1377</v>
      </c>
    </row>
    <row r="1344" spans="1:8">
      <c r="A1344" t="s">
        <v>1129</v>
      </c>
      <c r="B1344" s="4" t="s">
        <v>1255</v>
      </c>
      <c r="C1344" s="4" t="s">
        <v>1301</v>
      </c>
      <c r="D1344" s="4">
        <v>600</v>
      </c>
      <c r="E1344" s="11" t="s">
        <v>1358</v>
      </c>
      <c r="F1344" s="11" t="s">
        <v>1309</v>
      </c>
      <c r="G1344" s="20">
        <f>CEILING(PRODUCT(260,USD),10)</f>
        <v>8160</v>
      </c>
      <c r="H1344" s="32" t="s">
        <v>1377</v>
      </c>
    </row>
    <row r="1345" spans="1:8">
      <c r="A1345" t="s">
        <v>1130</v>
      </c>
      <c r="B1345" s="4" t="s">
        <v>1255</v>
      </c>
      <c r="C1345" s="4" t="s">
        <v>1301</v>
      </c>
      <c r="D1345" s="4">
        <v>1500</v>
      </c>
      <c r="E1345" s="11">
        <v>1</v>
      </c>
      <c r="F1345" s="11" t="s">
        <v>1316</v>
      </c>
      <c r="G1345" s="20">
        <f>CEILING(PRODUCT(260,USD),10)</f>
        <v>8160</v>
      </c>
      <c r="H1345" s="32" t="s">
        <v>1377</v>
      </c>
    </row>
    <row r="1346" spans="1:8">
      <c r="A1346" t="s">
        <v>1131</v>
      </c>
      <c r="B1346" s="4" t="s">
        <v>1255</v>
      </c>
      <c r="C1346" s="4" t="s">
        <v>1301</v>
      </c>
      <c r="D1346" s="4">
        <v>3000</v>
      </c>
      <c r="E1346" s="11">
        <v>5</v>
      </c>
      <c r="F1346" s="11" t="s">
        <v>1311</v>
      </c>
      <c r="G1346" s="20">
        <f>CEILING(PRODUCT(260,USD),10)</f>
        <v>8160</v>
      </c>
      <c r="H1346" s="32" t="s">
        <v>1377</v>
      </c>
    </row>
    <row r="1347" spans="1:8">
      <c r="A1347" t="s">
        <v>1132</v>
      </c>
      <c r="B1347" s="4" t="s">
        <v>1255</v>
      </c>
      <c r="C1347" s="4" t="s">
        <v>1301</v>
      </c>
      <c r="D1347" s="4">
        <v>3000</v>
      </c>
      <c r="E1347" s="11">
        <v>5</v>
      </c>
      <c r="F1347" s="11" t="s">
        <v>1305</v>
      </c>
      <c r="G1347" s="20">
        <f>CEILING(PRODUCT(280,USD),10)</f>
        <v>8790</v>
      </c>
      <c r="H1347" s="32" t="s">
        <v>1377</v>
      </c>
    </row>
    <row r="1348" spans="1:8">
      <c r="A1348" t="s">
        <v>1133</v>
      </c>
      <c r="B1348" s="4" t="s">
        <v>1255</v>
      </c>
      <c r="C1348" s="4" t="s">
        <v>1301</v>
      </c>
      <c r="D1348" s="4">
        <v>120</v>
      </c>
      <c r="E1348" s="11" t="s">
        <v>1312</v>
      </c>
      <c r="F1348" s="11" t="s">
        <v>1305</v>
      </c>
      <c r="G1348" s="20">
        <f>CEILING(PRODUCT(240,USD),10)</f>
        <v>7530</v>
      </c>
      <c r="H1348" s="32" t="s">
        <v>1377</v>
      </c>
    </row>
    <row r="1349" spans="1:8">
      <c r="A1349" t="s">
        <v>1134</v>
      </c>
      <c r="B1349" s="4" t="s">
        <v>1255</v>
      </c>
      <c r="C1349" s="4" t="s">
        <v>1301</v>
      </c>
      <c r="D1349" s="4">
        <v>1200</v>
      </c>
      <c r="E1349" s="11">
        <v>5</v>
      </c>
      <c r="F1349" s="11" t="s">
        <v>1311</v>
      </c>
      <c r="G1349" s="20">
        <f>CEILING(PRODUCT(220,USD),10)</f>
        <v>6910</v>
      </c>
      <c r="H1349" s="32" t="s">
        <v>1377</v>
      </c>
    </row>
    <row r="1350" spans="1:8">
      <c r="A1350" t="s">
        <v>1135</v>
      </c>
      <c r="B1350" s="4" t="s">
        <v>1255</v>
      </c>
      <c r="C1350" s="4" t="s">
        <v>1301</v>
      </c>
      <c r="D1350" s="4">
        <v>200</v>
      </c>
      <c r="E1350" s="11" t="s">
        <v>1312</v>
      </c>
      <c r="F1350" s="11" t="s">
        <v>1305</v>
      </c>
      <c r="G1350" s="20">
        <f>CEILING(PRODUCT(280,USD),10)</f>
        <v>8790</v>
      </c>
      <c r="H1350" s="32" t="s">
        <v>1377</v>
      </c>
    </row>
    <row r="1351" spans="1:8">
      <c r="A1351" t="s">
        <v>1136</v>
      </c>
      <c r="B1351" s="4" t="s">
        <v>1255</v>
      </c>
      <c r="C1351" s="4" t="s">
        <v>1301</v>
      </c>
      <c r="D1351" s="4">
        <v>300</v>
      </c>
      <c r="E1351" s="11" t="s">
        <v>1312</v>
      </c>
      <c r="F1351" s="11" t="s">
        <v>1305</v>
      </c>
      <c r="G1351" s="20">
        <f>CEILING(PRODUCT(280,USD),10)</f>
        <v>8790</v>
      </c>
      <c r="H1351" s="32" t="s">
        <v>1377</v>
      </c>
    </row>
    <row r="1352" spans="1:8">
      <c r="A1352" t="s">
        <v>1137</v>
      </c>
      <c r="B1352" s="4" t="s">
        <v>1255</v>
      </c>
      <c r="C1352" s="4" t="s">
        <v>1301</v>
      </c>
      <c r="D1352" s="4">
        <v>2000</v>
      </c>
      <c r="E1352" s="11">
        <v>5</v>
      </c>
      <c r="F1352" s="11" t="s">
        <v>1311</v>
      </c>
      <c r="G1352" s="20">
        <f>CEILING(PRODUCT(280,USD),10)</f>
        <v>8790</v>
      </c>
      <c r="H1352" s="32" t="s">
        <v>1377</v>
      </c>
    </row>
    <row r="1353" spans="1:8">
      <c r="A1353" t="s">
        <v>1138</v>
      </c>
      <c r="B1353" s="4" t="s">
        <v>1255</v>
      </c>
      <c r="C1353" s="4" t="s">
        <v>1301</v>
      </c>
      <c r="D1353" s="4">
        <v>3000</v>
      </c>
      <c r="E1353" s="11">
        <v>5</v>
      </c>
      <c r="F1353" s="11" t="s">
        <v>1311</v>
      </c>
      <c r="G1353" s="20">
        <f>CEILING(PRODUCT(280,USD),10)</f>
        <v>8790</v>
      </c>
      <c r="H1353" s="32" t="s">
        <v>1377</v>
      </c>
    </row>
    <row r="1354" spans="1:8">
      <c r="A1354" t="s">
        <v>1139</v>
      </c>
      <c r="B1354" s="4" t="s">
        <v>1258</v>
      </c>
      <c r="C1354" s="4" t="s">
        <v>1301</v>
      </c>
      <c r="D1354" s="4">
        <v>250</v>
      </c>
      <c r="E1354" s="11" t="s">
        <v>1326</v>
      </c>
      <c r="F1354" s="11" t="s">
        <v>1316</v>
      </c>
      <c r="G1354" s="20">
        <f>CEILING(PRODUCT(80,USD),10)</f>
        <v>2510</v>
      </c>
      <c r="H1354" s="32" t="s">
        <v>1377</v>
      </c>
    </row>
    <row r="1355" spans="1:8">
      <c r="A1355" t="s">
        <v>1140</v>
      </c>
      <c r="B1355" s="4" t="s">
        <v>1258</v>
      </c>
      <c r="C1355" s="4" t="s">
        <v>1301</v>
      </c>
      <c r="D1355" s="4">
        <v>500</v>
      </c>
      <c r="E1355" s="11" t="s">
        <v>1326</v>
      </c>
      <c r="F1355" s="11" t="s">
        <v>1311</v>
      </c>
      <c r="G1355" s="20">
        <f>CEILING(PRODUCT(80,USD),10)</f>
        <v>2510</v>
      </c>
      <c r="H1355" s="32" t="s">
        <v>1377</v>
      </c>
    </row>
    <row r="1356" spans="1:8">
      <c r="A1356" t="s">
        <v>1141</v>
      </c>
      <c r="B1356" s="4" t="s">
        <v>1285</v>
      </c>
      <c r="C1356" s="4" t="s">
        <v>1301</v>
      </c>
      <c r="D1356" s="4">
        <v>2500</v>
      </c>
      <c r="E1356" s="11">
        <v>10</v>
      </c>
      <c r="F1356" s="11" t="s">
        <v>1310</v>
      </c>
      <c r="G1356" s="20">
        <f>CEILING(PRODUCT(180,USD),10)</f>
        <v>5650</v>
      </c>
      <c r="H1356" s="32" t="s">
        <v>1377</v>
      </c>
    </row>
    <row r="1357" spans="1:8">
      <c r="A1357" t="s">
        <v>1142</v>
      </c>
      <c r="B1357" s="4" t="s">
        <v>1285</v>
      </c>
      <c r="C1357" s="4" t="s">
        <v>1301</v>
      </c>
      <c r="D1357" s="4">
        <v>5000</v>
      </c>
      <c r="E1357" s="11">
        <v>20</v>
      </c>
      <c r="F1357" s="11">
        <v>1</v>
      </c>
      <c r="G1357" s="20">
        <f>CEILING(PRODUCT(180,USD),10)</f>
        <v>5650</v>
      </c>
      <c r="H1357" s="32" t="s">
        <v>1377</v>
      </c>
    </row>
    <row r="1358" spans="1:8">
      <c r="A1358" t="s">
        <v>1143</v>
      </c>
      <c r="B1358" s="4" t="s">
        <v>1285</v>
      </c>
      <c r="C1358" s="4" t="s">
        <v>1301</v>
      </c>
      <c r="D1358" s="4">
        <v>5000</v>
      </c>
      <c r="E1358" s="11">
        <v>10</v>
      </c>
      <c r="F1358" s="11" t="s">
        <v>1310</v>
      </c>
      <c r="G1358" s="20">
        <f>CEILING(PRODUCT(215,USD),10)</f>
        <v>6750</v>
      </c>
      <c r="H1358" s="32" t="s">
        <v>1377</v>
      </c>
    </row>
    <row r="1359" spans="1:8">
      <c r="A1359" t="s">
        <v>1144</v>
      </c>
      <c r="B1359" s="4" t="s">
        <v>1285</v>
      </c>
      <c r="C1359" s="4" t="s">
        <v>1301</v>
      </c>
      <c r="D1359" s="4">
        <v>10000</v>
      </c>
      <c r="E1359" s="11">
        <v>40</v>
      </c>
      <c r="F1359" s="11">
        <v>2</v>
      </c>
      <c r="G1359" s="20">
        <f>CEILING(PRODUCT(180,USD),10)</f>
        <v>5650</v>
      </c>
      <c r="H1359" s="32" t="s">
        <v>1377</v>
      </c>
    </row>
    <row r="1360" spans="1:8">
      <c r="A1360" t="s">
        <v>1145</v>
      </c>
      <c r="B1360" s="4" t="s">
        <v>1285</v>
      </c>
      <c r="C1360" s="4" t="s">
        <v>1301</v>
      </c>
      <c r="D1360" s="4">
        <v>10000</v>
      </c>
      <c r="E1360" s="11">
        <v>20</v>
      </c>
      <c r="F1360" s="11">
        <v>1</v>
      </c>
      <c r="G1360" s="20">
        <f>CEILING(PRODUCT(215,USD),10)</f>
        <v>6750</v>
      </c>
      <c r="H1360" s="32" t="s">
        <v>1377</v>
      </c>
    </row>
    <row r="1361" spans="1:8">
      <c r="A1361" t="s">
        <v>1146</v>
      </c>
      <c r="B1361" s="4" t="s">
        <v>1285</v>
      </c>
      <c r="C1361" s="4" t="s">
        <v>1301</v>
      </c>
      <c r="D1361" s="4">
        <v>20000</v>
      </c>
      <c r="E1361" s="11">
        <v>40</v>
      </c>
      <c r="F1361" s="11">
        <v>2</v>
      </c>
      <c r="G1361" s="20">
        <f>CEILING(PRODUCT(215,USD),10)</f>
        <v>6750</v>
      </c>
      <c r="H1361" s="32" t="s">
        <v>1377</v>
      </c>
    </row>
    <row r="1362" spans="1:8">
      <c r="A1362" t="s">
        <v>1147</v>
      </c>
      <c r="B1362" s="4" t="s">
        <v>1285</v>
      </c>
      <c r="C1362" s="4" t="s">
        <v>1301</v>
      </c>
      <c r="D1362" s="4">
        <v>25000</v>
      </c>
      <c r="E1362" s="11">
        <v>100</v>
      </c>
      <c r="F1362" s="11">
        <v>5</v>
      </c>
      <c r="G1362" s="20">
        <f>CEILING(PRODUCT(180,USD),10)</f>
        <v>5650</v>
      </c>
      <c r="H1362" s="32" t="s">
        <v>1377</v>
      </c>
    </row>
    <row r="1363" spans="1:8">
      <c r="A1363" t="s">
        <v>1148</v>
      </c>
      <c r="B1363" s="4" t="s">
        <v>1285</v>
      </c>
      <c r="C1363" s="4" t="s">
        <v>1301</v>
      </c>
      <c r="D1363" s="4">
        <v>2000</v>
      </c>
      <c r="E1363" s="11">
        <v>10</v>
      </c>
      <c r="F1363" s="11" t="s">
        <v>1310</v>
      </c>
      <c r="G1363" s="20">
        <f>CEILING(PRODUCT(190,USD),10)</f>
        <v>5970</v>
      </c>
      <c r="H1363" s="32" t="s">
        <v>1377</v>
      </c>
    </row>
    <row r="1364" spans="1:8">
      <c r="A1364" t="s">
        <v>1149</v>
      </c>
      <c r="B1364" s="4" t="s">
        <v>1285</v>
      </c>
      <c r="C1364" s="4" t="s">
        <v>1301</v>
      </c>
      <c r="D1364" s="4">
        <v>5000</v>
      </c>
      <c r="E1364" s="11">
        <v>20</v>
      </c>
      <c r="F1364" s="11">
        <v>1</v>
      </c>
      <c r="G1364" s="20">
        <f>CEILING(PRODUCT(190,USD),10)</f>
        <v>5970</v>
      </c>
      <c r="H1364" s="32" t="s">
        <v>1377</v>
      </c>
    </row>
    <row r="1365" spans="1:8">
      <c r="A1365" t="s">
        <v>1150</v>
      </c>
      <c r="B1365" s="4" t="s">
        <v>1285</v>
      </c>
      <c r="C1365" s="4" t="s">
        <v>1301</v>
      </c>
      <c r="D1365" s="4">
        <v>10000</v>
      </c>
      <c r="E1365" s="11">
        <v>40</v>
      </c>
      <c r="F1365" s="11">
        <v>2</v>
      </c>
      <c r="G1365" s="20">
        <f>CEILING(PRODUCT(190,USD),10)</f>
        <v>5970</v>
      </c>
      <c r="H1365" s="32" t="s">
        <v>1377</v>
      </c>
    </row>
    <row r="1366" spans="1:8">
      <c r="A1366" t="s">
        <v>1151</v>
      </c>
      <c r="B1366" s="4" t="s">
        <v>1285</v>
      </c>
      <c r="C1366" s="4" t="s">
        <v>1301</v>
      </c>
      <c r="D1366" s="4">
        <v>2000</v>
      </c>
      <c r="E1366" s="11">
        <v>20</v>
      </c>
      <c r="F1366" s="11">
        <v>1</v>
      </c>
      <c r="G1366" s="20">
        <f>CEILING(PRODUCT(95,USD),10)</f>
        <v>2990</v>
      </c>
      <c r="H1366" s="32" t="s">
        <v>1377</v>
      </c>
    </row>
    <row r="1367" spans="1:8">
      <c r="A1367" t="s">
        <v>1152</v>
      </c>
      <c r="B1367" s="4" t="s">
        <v>1285</v>
      </c>
      <c r="C1367" s="4" t="s">
        <v>1301</v>
      </c>
      <c r="D1367" s="4">
        <v>5000</v>
      </c>
      <c r="E1367" s="11">
        <v>40</v>
      </c>
      <c r="F1367" s="11">
        <v>2</v>
      </c>
      <c r="G1367" s="20">
        <f>CEILING(PRODUCT(95,USD),10)</f>
        <v>2990</v>
      </c>
      <c r="H1367" s="32" t="s">
        <v>1377</v>
      </c>
    </row>
    <row r="1368" spans="1:8">
      <c r="A1368" t="s">
        <v>1153</v>
      </c>
      <c r="B1368" s="4" t="s">
        <v>1285</v>
      </c>
      <c r="C1368" s="4" t="s">
        <v>1301</v>
      </c>
      <c r="D1368" s="4">
        <v>10000</v>
      </c>
      <c r="E1368" s="11">
        <v>100</v>
      </c>
      <c r="F1368" s="11">
        <v>5</v>
      </c>
      <c r="G1368" s="20">
        <f>CEILING(PRODUCT(95,USD),10)</f>
        <v>2990</v>
      </c>
      <c r="H1368" s="32" t="s">
        <v>1377</v>
      </c>
    </row>
    <row r="1369" spans="1:8">
      <c r="A1369" t="s">
        <v>1154</v>
      </c>
      <c r="B1369" s="4" t="s">
        <v>1285</v>
      </c>
      <c r="C1369" s="4" t="s">
        <v>1301</v>
      </c>
      <c r="D1369" s="4">
        <v>20000</v>
      </c>
      <c r="E1369" s="11">
        <v>200</v>
      </c>
      <c r="F1369" s="11">
        <v>10</v>
      </c>
      <c r="G1369" s="20">
        <f>CEILING(PRODUCT(95,USD),10)</f>
        <v>2990</v>
      </c>
      <c r="H1369" s="32" t="s">
        <v>1377</v>
      </c>
    </row>
    <row r="1370" spans="1:8">
      <c r="A1370" t="s">
        <v>1155</v>
      </c>
      <c r="B1370" s="4" t="s">
        <v>1285</v>
      </c>
      <c r="C1370" s="4" t="s">
        <v>1301</v>
      </c>
      <c r="D1370" s="4">
        <v>2000</v>
      </c>
      <c r="E1370" s="11">
        <v>20</v>
      </c>
      <c r="F1370" s="11">
        <v>1</v>
      </c>
      <c r="G1370" s="20">
        <f>CEILING(PRODUCT(105,USD),10)</f>
        <v>3300</v>
      </c>
      <c r="H1370" s="32" t="s">
        <v>1377</v>
      </c>
    </row>
    <row r="1371" spans="1:8">
      <c r="A1371" t="s">
        <v>1156</v>
      </c>
      <c r="B1371" s="4" t="s">
        <v>1285</v>
      </c>
      <c r="C1371" s="4" t="s">
        <v>1301</v>
      </c>
      <c r="D1371" s="4">
        <v>5000</v>
      </c>
      <c r="E1371" s="11">
        <v>40</v>
      </c>
      <c r="F1371" s="11">
        <v>2</v>
      </c>
      <c r="G1371" s="20">
        <f>CEILING(PRODUCT(105,USD),10)</f>
        <v>3300</v>
      </c>
      <c r="H1371" s="32" t="s">
        <v>1377</v>
      </c>
    </row>
    <row r="1372" spans="1:8">
      <c r="A1372" t="s">
        <v>1157</v>
      </c>
      <c r="B1372" s="4" t="s">
        <v>1285</v>
      </c>
      <c r="C1372" s="4" t="s">
        <v>1301</v>
      </c>
      <c r="D1372" s="4">
        <v>10000</v>
      </c>
      <c r="E1372" s="11">
        <v>100</v>
      </c>
      <c r="F1372" s="11">
        <v>5</v>
      </c>
      <c r="G1372" s="20">
        <f>CEILING(PRODUCT(105,USD),10)</f>
        <v>3300</v>
      </c>
      <c r="H1372" s="32" t="s">
        <v>1377</v>
      </c>
    </row>
    <row r="1373" spans="1:8">
      <c r="A1373" t="s">
        <v>1158</v>
      </c>
      <c r="B1373" s="4" t="s">
        <v>1285</v>
      </c>
      <c r="C1373" s="4" t="s">
        <v>1301</v>
      </c>
      <c r="D1373" s="4">
        <v>20000</v>
      </c>
      <c r="E1373" s="11">
        <v>200</v>
      </c>
      <c r="F1373" s="11">
        <v>10</v>
      </c>
      <c r="G1373" s="20">
        <f>CEILING(PRODUCT(105,USD),10)</f>
        <v>3300</v>
      </c>
      <c r="H1373" s="32" t="s">
        <v>1377</v>
      </c>
    </row>
    <row r="1374" spans="1:8">
      <c r="A1374" t="s">
        <v>1159</v>
      </c>
      <c r="B1374" s="4" t="s">
        <v>1285</v>
      </c>
      <c r="C1374" s="4" t="s">
        <v>1301</v>
      </c>
      <c r="D1374" s="4">
        <v>5000</v>
      </c>
      <c r="E1374" s="11">
        <v>40</v>
      </c>
      <c r="F1374" s="11">
        <v>2</v>
      </c>
      <c r="G1374" s="20">
        <f>CEILING(PRODUCT(155,USD),10)</f>
        <v>4870</v>
      </c>
      <c r="H1374" s="32" t="s">
        <v>1377</v>
      </c>
    </row>
    <row r="1375" spans="1:8">
      <c r="A1375" t="s">
        <v>1160</v>
      </c>
      <c r="B1375" s="4" t="s">
        <v>1285</v>
      </c>
      <c r="C1375" s="4" t="s">
        <v>1301</v>
      </c>
      <c r="D1375" s="4">
        <v>5000</v>
      </c>
      <c r="E1375" s="11">
        <v>40</v>
      </c>
      <c r="F1375" s="11">
        <v>2</v>
      </c>
      <c r="G1375" s="20">
        <f>CEILING(PRODUCT(170,USD),10)</f>
        <v>5340</v>
      </c>
      <c r="H1375" s="32" t="s">
        <v>1377</v>
      </c>
    </row>
    <row r="1376" spans="1:8">
      <c r="A1376" t="s">
        <v>1161</v>
      </c>
      <c r="B1376" s="4" t="s">
        <v>1285</v>
      </c>
      <c r="C1376" s="4" t="s">
        <v>1301</v>
      </c>
      <c r="D1376" s="4">
        <v>10000</v>
      </c>
      <c r="E1376" s="11">
        <v>100</v>
      </c>
      <c r="F1376" s="11">
        <v>5</v>
      </c>
      <c r="G1376" s="20">
        <f>CEILING(PRODUCT(155,USD),10)</f>
        <v>4870</v>
      </c>
      <c r="H1376" s="32" t="s">
        <v>1377</v>
      </c>
    </row>
    <row r="1377" spans="1:8">
      <c r="A1377" t="s">
        <v>1162</v>
      </c>
      <c r="B1377" s="4" t="s">
        <v>1285</v>
      </c>
      <c r="C1377" s="4" t="s">
        <v>1301</v>
      </c>
      <c r="D1377" s="4">
        <v>5000</v>
      </c>
      <c r="E1377" s="11">
        <v>20</v>
      </c>
      <c r="F1377" s="11">
        <v>1</v>
      </c>
      <c r="G1377" s="20">
        <f>CEILING(PRODUCT(120,USD),10)</f>
        <v>3770</v>
      </c>
      <c r="H1377" s="32" t="s">
        <v>1377</v>
      </c>
    </row>
    <row r="1378" spans="1:8">
      <c r="A1378" t="s">
        <v>1163</v>
      </c>
      <c r="B1378" s="4" t="s">
        <v>1285</v>
      </c>
      <c r="C1378" s="4" t="s">
        <v>1301</v>
      </c>
      <c r="D1378" s="4">
        <v>5000</v>
      </c>
      <c r="E1378" s="11">
        <v>20</v>
      </c>
      <c r="F1378" s="11">
        <v>1</v>
      </c>
      <c r="G1378" s="20">
        <f>CEILING(PRODUCT(145,USD),10)</f>
        <v>4550</v>
      </c>
      <c r="H1378" s="32" t="s">
        <v>1377</v>
      </c>
    </row>
    <row r="1379" spans="1:8">
      <c r="A1379" t="s">
        <v>1164</v>
      </c>
      <c r="B1379" s="4" t="s">
        <v>1259</v>
      </c>
      <c r="C1379" s="4" t="s">
        <v>1301</v>
      </c>
      <c r="D1379" s="4">
        <v>2500</v>
      </c>
      <c r="E1379" s="11">
        <v>10</v>
      </c>
      <c r="F1379" s="11" t="s">
        <v>1310</v>
      </c>
      <c r="G1379" s="20">
        <f>CEILING(PRODUCT(250,USD),10)</f>
        <v>7850</v>
      </c>
      <c r="H1379" s="32" t="s">
        <v>1377</v>
      </c>
    </row>
    <row r="1380" spans="1:8">
      <c r="A1380" t="s">
        <v>1165</v>
      </c>
      <c r="B1380" s="4" t="s">
        <v>1259</v>
      </c>
      <c r="C1380" s="4" t="s">
        <v>1301</v>
      </c>
      <c r="D1380" s="4">
        <v>5000</v>
      </c>
      <c r="E1380" s="11">
        <v>20</v>
      </c>
      <c r="F1380" s="11">
        <v>1</v>
      </c>
      <c r="G1380" s="20">
        <f>CEILING(PRODUCT(250,USD),10)</f>
        <v>7850</v>
      </c>
      <c r="H1380" s="32" t="s">
        <v>1377</v>
      </c>
    </row>
    <row r="1381" spans="1:8">
      <c r="A1381" t="s">
        <v>1166</v>
      </c>
      <c r="B1381" s="4" t="s">
        <v>1259</v>
      </c>
      <c r="C1381" s="4" t="s">
        <v>1301</v>
      </c>
      <c r="D1381" s="4">
        <v>10000</v>
      </c>
      <c r="E1381" s="11">
        <v>40</v>
      </c>
      <c r="F1381" s="11">
        <v>2</v>
      </c>
      <c r="G1381" s="20">
        <f>CEILING(PRODUCT(250,USD),10)</f>
        <v>7850</v>
      </c>
      <c r="H1381" s="32" t="s">
        <v>1377</v>
      </c>
    </row>
    <row r="1382" spans="1:8">
      <c r="A1382" t="s">
        <v>1167</v>
      </c>
      <c r="B1382" s="4" t="s">
        <v>1259</v>
      </c>
      <c r="C1382" s="4" t="s">
        <v>1301</v>
      </c>
      <c r="D1382" s="4">
        <v>25000</v>
      </c>
      <c r="E1382" s="11">
        <v>100</v>
      </c>
      <c r="F1382" s="11">
        <v>5</v>
      </c>
      <c r="G1382" s="20">
        <f>CEILING(PRODUCT(250,USD),10)</f>
        <v>7850</v>
      </c>
      <c r="H1382" s="32" t="s">
        <v>1377</v>
      </c>
    </row>
    <row r="1383" spans="1:8">
      <c r="A1383" t="s">
        <v>1168</v>
      </c>
      <c r="B1383" s="4" t="s">
        <v>1259</v>
      </c>
      <c r="C1383" s="4" t="s">
        <v>1301</v>
      </c>
      <c r="D1383" s="4">
        <v>6000</v>
      </c>
      <c r="E1383" s="11" t="s">
        <v>1326</v>
      </c>
      <c r="F1383" s="11" t="s">
        <v>1312</v>
      </c>
      <c r="G1383" s="20">
        <f>CEILING(PRODUCT(300,USD),10)</f>
        <v>9420</v>
      </c>
      <c r="H1383" s="32" t="s">
        <v>1377</v>
      </c>
    </row>
    <row r="1384" spans="1:8">
      <c r="A1384" t="s">
        <v>1169</v>
      </c>
      <c r="B1384" s="4" t="s">
        <v>1259</v>
      </c>
      <c r="C1384" s="4" t="s">
        <v>1301</v>
      </c>
      <c r="D1384" s="4">
        <v>15000</v>
      </c>
      <c r="E1384" s="11">
        <v>25</v>
      </c>
      <c r="F1384" s="11" t="s">
        <v>1310</v>
      </c>
      <c r="G1384" s="20">
        <f>CEILING(PRODUCT(300,USD),10)</f>
        <v>9420</v>
      </c>
      <c r="H1384" s="32" t="s">
        <v>1377</v>
      </c>
    </row>
    <row r="1385" spans="1:8">
      <c r="A1385" t="s">
        <v>1170</v>
      </c>
      <c r="B1385" s="4" t="s">
        <v>1259</v>
      </c>
      <c r="C1385" s="4" t="s">
        <v>1301</v>
      </c>
      <c r="D1385" s="4">
        <v>30000</v>
      </c>
      <c r="E1385" s="11">
        <v>50</v>
      </c>
      <c r="F1385" s="11" t="s">
        <v>1313</v>
      </c>
      <c r="G1385" s="20">
        <f>CEILING(PRODUCT(300,USD),10)</f>
        <v>9420</v>
      </c>
      <c r="H1385" s="32" t="s">
        <v>1377</v>
      </c>
    </row>
    <row r="1386" spans="1:8">
      <c r="A1386" t="s">
        <v>1171</v>
      </c>
      <c r="B1386" s="4" t="s">
        <v>1259</v>
      </c>
      <c r="C1386" s="4" t="s">
        <v>1301</v>
      </c>
      <c r="D1386" s="4">
        <v>25000</v>
      </c>
      <c r="E1386" s="11">
        <v>100</v>
      </c>
      <c r="F1386" s="11">
        <v>5</v>
      </c>
      <c r="G1386" s="20">
        <f>CEILING(PRODUCT(395,USD),10)</f>
        <v>12400</v>
      </c>
      <c r="H1386" s="32" t="s">
        <v>1377</v>
      </c>
    </row>
    <row r="1387" spans="1:8">
      <c r="A1387" t="s">
        <v>1172</v>
      </c>
      <c r="B1387" s="4" t="s">
        <v>1259</v>
      </c>
      <c r="C1387" s="4" t="s">
        <v>1301</v>
      </c>
      <c r="D1387" s="4">
        <v>50000</v>
      </c>
      <c r="E1387" s="11">
        <v>200</v>
      </c>
      <c r="F1387" s="11">
        <v>10</v>
      </c>
      <c r="G1387" s="20">
        <f>CEILING(PRODUCT(395,USD),10)</f>
        <v>12400</v>
      </c>
      <c r="H1387" s="32" t="s">
        <v>1377</v>
      </c>
    </row>
    <row r="1388" spans="1:8">
      <c r="A1388" t="s">
        <v>1173</v>
      </c>
      <c r="B1388" s="4" t="s">
        <v>1259</v>
      </c>
      <c r="C1388" s="4" t="s">
        <v>1301</v>
      </c>
      <c r="D1388" s="4">
        <v>100000</v>
      </c>
      <c r="E1388" s="11">
        <v>400</v>
      </c>
      <c r="F1388" s="11">
        <v>20</v>
      </c>
      <c r="G1388" s="20">
        <f>CEILING(PRODUCT(395,USD),10)</f>
        <v>12400</v>
      </c>
      <c r="H1388" s="32" t="s">
        <v>1377</v>
      </c>
    </row>
    <row r="1389" spans="1:8">
      <c r="A1389" t="s">
        <v>1174</v>
      </c>
      <c r="B1389" s="4" t="s">
        <v>1268</v>
      </c>
      <c r="C1389" s="4" t="s">
        <v>1301</v>
      </c>
      <c r="D1389" s="4">
        <v>6000</v>
      </c>
      <c r="E1389" s="11">
        <v>40</v>
      </c>
      <c r="F1389" s="11">
        <v>2</v>
      </c>
      <c r="G1389" s="20">
        <f>CEILING(PRODUCT(490,USD),10)</f>
        <v>15380</v>
      </c>
      <c r="H1389" s="32" t="s">
        <v>1377</v>
      </c>
    </row>
    <row r="1390" spans="1:8">
      <c r="A1390" t="s">
        <v>1175</v>
      </c>
      <c r="B1390" s="4" t="s">
        <v>1268</v>
      </c>
      <c r="C1390" s="4" t="s">
        <v>1301</v>
      </c>
      <c r="D1390" s="4">
        <v>15000</v>
      </c>
      <c r="E1390" s="11">
        <v>100</v>
      </c>
      <c r="F1390" s="11">
        <v>5</v>
      </c>
      <c r="G1390" s="20">
        <f>CEILING(PRODUCT(490,USD),10)</f>
        <v>15380</v>
      </c>
      <c r="H1390" s="32" t="s">
        <v>1377</v>
      </c>
    </row>
    <row r="1391" spans="1:8">
      <c r="A1391" t="s">
        <v>1176</v>
      </c>
      <c r="B1391" s="4" t="s">
        <v>1268</v>
      </c>
      <c r="C1391" s="4" t="s">
        <v>1301</v>
      </c>
      <c r="D1391" s="4">
        <v>30000</v>
      </c>
      <c r="E1391" s="11">
        <v>200</v>
      </c>
      <c r="F1391" s="11">
        <v>10</v>
      </c>
      <c r="G1391" s="20">
        <f>CEILING(PRODUCT(490,USD),10)</f>
        <v>15380</v>
      </c>
      <c r="H1391" s="32" t="s">
        <v>1377</v>
      </c>
    </row>
    <row r="1392" spans="1:8">
      <c r="A1392" t="s">
        <v>1177</v>
      </c>
      <c r="B1392" s="4" t="s">
        <v>1268</v>
      </c>
      <c r="C1392" s="4" t="s">
        <v>1301</v>
      </c>
      <c r="D1392" s="4">
        <v>60000</v>
      </c>
      <c r="E1392" s="11">
        <v>400</v>
      </c>
      <c r="F1392" s="11">
        <v>20</v>
      </c>
      <c r="G1392" s="20">
        <f>CEILING(PRODUCT(530,USD),10)</f>
        <v>16630</v>
      </c>
      <c r="H1392" s="32" t="s">
        <v>1377</v>
      </c>
    </row>
    <row r="1393" spans="1:8">
      <c r="A1393" t="s">
        <v>1178</v>
      </c>
      <c r="B1393" s="4" t="s">
        <v>1268</v>
      </c>
      <c r="C1393" s="4" t="s">
        <v>1301</v>
      </c>
      <c r="D1393" s="4">
        <v>150000</v>
      </c>
      <c r="E1393" s="11">
        <v>1000</v>
      </c>
      <c r="F1393" s="11">
        <v>50</v>
      </c>
      <c r="G1393" s="20">
        <f>CEILING(PRODUCT(530,USD),10)</f>
        <v>16630</v>
      </c>
      <c r="H1393" s="32" t="s">
        <v>1377</v>
      </c>
    </row>
    <row r="1394" spans="1:8">
      <c r="A1394" t="s">
        <v>1179</v>
      </c>
      <c r="B1394" s="4" t="s">
        <v>1268</v>
      </c>
      <c r="C1394" s="4" t="s">
        <v>1301</v>
      </c>
      <c r="D1394" s="4">
        <v>500000</v>
      </c>
      <c r="E1394" s="11">
        <v>4000</v>
      </c>
      <c r="F1394" s="11">
        <v>200</v>
      </c>
      <c r="G1394" s="20">
        <f>CEILING(PRODUCT(630,USD),10)</f>
        <v>19770</v>
      </c>
      <c r="H1394" s="32" t="s">
        <v>1377</v>
      </c>
    </row>
    <row r="1395" spans="1:8">
      <c r="A1395" t="s">
        <v>1180</v>
      </c>
      <c r="B1395" s="4" t="s">
        <v>1268</v>
      </c>
      <c r="C1395" s="4" t="s">
        <v>1301</v>
      </c>
      <c r="D1395" s="4">
        <v>60000</v>
      </c>
      <c r="E1395" s="11">
        <v>400</v>
      </c>
      <c r="F1395" s="11">
        <v>20</v>
      </c>
      <c r="G1395" s="20">
        <f>CEILING(PRODUCT(310,USD),10)</f>
        <v>9730</v>
      </c>
      <c r="H1395" s="32" t="s">
        <v>1377</v>
      </c>
    </row>
    <row r="1396" spans="1:8">
      <c r="A1396" t="s">
        <v>1181</v>
      </c>
      <c r="B1396" s="4" t="s">
        <v>1268</v>
      </c>
      <c r="C1396" s="4" t="s">
        <v>1301</v>
      </c>
      <c r="D1396" s="4">
        <v>100000</v>
      </c>
      <c r="E1396" s="11">
        <v>1000</v>
      </c>
      <c r="F1396" s="11">
        <v>50</v>
      </c>
      <c r="G1396" s="20">
        <f>CEILING(PRODUCT(310,USD),10)</f>
        <v>9730</v>
      </c>
      <c r="H1396" s="32" t="s">
        <v>1377</v>
      </c>
    </row>
    <row r="1397" spans="1:8">
      <c r="A1397" t="s">
        <v>1182</v>
      </c>
      <c r="B1397" s="4" t="s">
        <v>1268</v>
      </c>
      <c r="C1397" s="4" t="s">
        <v>1301</v>
      </c>
      <c r="D1397" s="4">
        <v>150000</v>
      </c>
      <c r="E1397" s="11">
        <v>1000</v>
      </c>
      <c r="F1397" s="11">
        <v>50</v>
      </c>
      <c r="G1397" s="20">
        <f>CEILING(PRODUCT(330,USD),10)</f>
        <v>10360</v>
      </c>
      <c r="H1397" s="32" t="s">
        <v>1377</v>
      </c>
    </row>
    <row r="1398" spans="1:8">
      <c r="A1398" t="s">
        <v>17</v>
      </c>
      <c r="B1398" s="4" t="s">
        <v>1268</v>
      </c>
      <c r="C1398" s="4" t="s">
        <v>1301</v>
      </c>
      <c r="D1398" s="4">
        <v>200000</v>
      </c>
      <c r="E1398" s="11">
        <v>2000</v>
      </c>
      <c r="F1398" s="11" t="s">
        <v>1323</v>
      </c>
      <c r="G1398" s="20">
        <f>CEILING(PRODUCT(330,USD),10)</f>
        <v>10360</v>
      </c>
      <c r="H1398" s="32" t="s">
        <v>1377</v>
      </c>
    </row>
    <row r="1399" spans="1:8">
      <c r="A1399" t="s">
        <v>1183</v>
      </c>
      <c r="B1399" s="4" t="s">
        <v>1268</v>
      </c>
      <c r="C1399" s="4" t="s">
        <v>1301</v>
      </c>
      <c r="D1399" s="4" t="s">
        <v>1364</v>
      </c>
      <c r="E1399" s="11" t="s">
        <v>1341</v>
      </c>
      <c r="F1399" s="11" t="s">
        <v>1348</v>
      </c>
      <c r="G1399" s="20">
        <f>CEILING(PRODUCT(290,USD),10)</f>
        <v>9100</v>
      </c>
      <c r="H1399" s="32" t="s">
        <v>1377</v>
      </c>
    </row>
    <row r="1400" spans="1:8">
      <c r="A1400" t="s">
        <v>1184</v>
      </c>
      <c r="B1400" s="4" t="s">
        <v>1268</v>
      </c>
      <c r="C1400" s="4" t="s">
        <v>1301</v>
      </c>
      <c r="D1400" s="4" t="s">
        <v>1365</v>
      </c>
      <c r="E1400" s="11" t="s">
        <v>1366</v>
      </c>
      <c r="F1400" s="11" t="s">
        <v>1349</v>
      </c>
      <c r="G1400" s="20">
        <f>CEILING(PRODUCT(290,USD),10)</f>
        <v>9100</v>
      </c>
      <c r="H1400" s="32" t="s">
        <v>1377</v>
      </c>
    </row>
    <row r="1401" spans="1:8">
      <c r="A1401" t="s">
        <v>1185</v>
      </c>
      <c r="B1401" s="4" t="s">
        <v>1268</v>
      </c>
      <c r="C1401" s="4" t="s">
        <v>1301</v>
      </c>
      <c r="D1401" s="4" t="s">
        <v>1367</v>
      </c>
      <c r="E1401" s="11" t="s">
        <v>1343</v>
      </c>
      <c r="F1401" s="11" t="s">
        <v>1350</v>
      </c>
      <c r="G1401" s="20">
        <f>CEILING(PRODUCT(430,USD),10)</f>
        <v>13490</v>
      </c>
      <c r="H1401" s="32" t="s">
        <v>1377</v>
      </c>
    </row>
    <row r="1402" spans="1:8">
      <c r="A1402" t="s">
        <v>1186</v>
      </c>
      <c r="B1402" s="4" t="s">
        <v>1268</v>
      </c>
      <c r="C1402" s="4" t="s">
        <v>1301</v>
      </c>
      <c r="D1402" s="4" t="s">
        <v>1368</v>
      </c>
      <c r="E1402" s="11" t="s">
        <v>1366</v>
      </c>
      <c r="F1402" s="11" t="s">
        <v>1349</v>
      </c>
      <c r="G1402" s="20">
        <f>CEILING(PRODUCT(420,USD),10)</f>
        <v>13180</v>
      </c>
      <c r="H1402" s="32" t="s">
        <v>1377</v>
      </c>
    </row>
    <row r="1403" spans="1:8">
      <c r="A1403" t="s">
        <v>1187</v>
      </c>
      <c r="B1403" s="4" t="s">
        <v>1268</v>
      </c>
      <c r="C1403" s="4" t="s">
        <v>1301</v>
      </c>
      <c r="D1403" s="4" t="s">
        <v>1367</v>
      </c>
      <c r="E1403" s="11" t="s">
        <v>1343</v>
      </c>
      <c r="F1403" s="11" t="s">
        <v>1350</v>
      </c>
      <c r="G1403" s="20">
        <f>CEILING(PRODUCT(500,USD),10)</f>
        <v>15690</v>
      </c>
      <c r="H1403" s="32" t="s">
        <v>1377</v>
      </c>
    </row>
    <row r="1404" spans="1:8">
      <c r="A1404" t="s">
        <v>1188</v>
      </c>
      <c r="B1404" s="4" t="s">
        <v>1266</v>
      </c>
      <c r="C1404" s="4" t="s">
        <v>1301</v>
      </c>
      <c r="D1404" s="4" t="s">
        <v>1369</v>
      </c>
      <c r="E1404" s="11" t="s">
        <v>1315</v>
      </c>
      <c r="F1404" s="11" t="s">
        <v>1355</v>
      </c>
      <c r="G1404" s="20">
        <f>CEILING(PRODUCT(203,USD),10)</f>
        <v>6370</v>
      </c>
      <c r="H1404" s="32" t="s">
        <v>1377</v>
      </c>
    </row>
    <row r="1405" spans="1:8">
      <c r="A1405" t="s">
        <v>1189</v>
      </c>
      <c r="B1405" s="4" t="s">
        <v>1266</v>
      </c>
      <c r="C1405" s="4" t="s">
        <v>1301</v>
      </c>
      <c r="D1405" s="4" t="s">
        <v>1370</v>
      </c>
      <c r="E1405" s="11" t="s">
        <v>1362</v>
      </c>
      <c r="F1405" s="11" t="s">
        <v>1352</v>
      </c>
      <c r="G1405" s="20">
        <f>CEILING(PRODUCT(203,USD),10)</f>
        <v>6370</v>
      </c>
      <c r="H1405" s="32" t="s">
        <v>1377</v>
      </c>
    </row>
    <row r="1406" spans="1:8">
      <c r="A1406" t="s">
        <v>1190</v>
      </c>
      <c r="B1406" s="4" t="s">
        <v>1266</v>
      </c>
      <c r="C1406" s="4" t="s">
        <v>1301</v>
      </c>
      <c r="D1406" s="4" t="s">
        <v>1371</v>
      </c>
      <c r="E1406" s="11" t="s">
        <v>1323</v>
      </c>
      <c r="F1406" s="11" t="s">
        <v>1353</v>
      </c>
      <c r="G1406" s="20">
        <f>CEILING(PRODUCT(203,USD),10)</f>
        <v>6370</v>
      </c>
      <c r="H1406" s="32" t="s">
        <v>1377</v>
      </c>
    </row>
    <row r="1407" spans="1:8">
      <c r="A1407" t="s">
        <v>1191</v>
      </c>
      <c r="B1407" s="4" t="s">
        <v>1266</v>
      </c>
      <c r="C1407" s="4" t="s">
        <v>1301</v>
      </c>
      <c r="D1407" s="4" t="s">
        <v>1369</v>
      </c>
      <c r="E1407" s="11" t="s">
        <v>1315</v>
      </c>
      <c r="F1407" s="11" t="s">
        <v>1355</v>
      </c>
      <c r="G1407" s="20">
        <f>CEILING(PRODUCT(198,USD),10)</f>
        <v>6220</v>
      </c>
      <c r="H1407" s="32" t="s">
        <v>1377</v>
      </c>
    </row>
    <row r="1408" spans="1:8">
      <c r="A1408" t="s">
        <v>1192</v>
      </c>
      <c r="B1408" s="4" t="s">
        <v>1266</v>
      </c>
      <c r="C1408" s="4" t="s">
        <v>1301</v>
      </c>
      <c r="D1408" s="4" t="s">
        <v>1370</v>
      </c>
      <c r="E1408" s="11" t="s">
        <v>1362</v>
      </c>
      <c r="F1408" s="11" t="s">
        <v>1352</v>
      </c>
      <c r="G1408" s="20">
        <f>CEILING(PRODUCT(198,USD),10)</f>
        <v>6220</v>
      </c>
      <c r="H1408" s="32" t="s">
        <v>1377</v>
      </c>
    </row>
    <row r="1409" spans="1:8">
      <c r="A1409" t="s">
        <v>1193</v>
      </c>
      <c r="B1409" s="4" t="s">
        <v>1266</v>
      </c>
      <c r="C1409" s="4" t="s">
        <v>1301</v>
      </c>
      <c r="D1409" s="4" t="s">
        <v>1371</v>
      </c>
      <c r="E1409" s="11" t="s">
        <v>1323</v>
      </c>
      <c r="F1409" s="11" t="s">
        <v>1353</v>
      </c>
      <c r="G1409" s="20">
        <f>CEILING(PRODUCT(198,USD),10)</f>
        <v>6220</v>
      </c>
      <c r="H1409" s="32" t="s">
        <v>1377</v>
      </c>
    </row>
    <row r="1410" spans="1:8">
      <c r="A1410" t="s">
        <v>1194</v>
      </c>
      <c r="B1410" s="4" t="s">
        <v>1266</v>
      </c>
      <c r="C1410" s="4" t="s">
        <v>1301</v>
      </c>
      <c r="D1410" s="4" t="s">
        <v>1370</v>
      </c>
      <c r="E1410" s="11" t="s">
        <v>1362</v>
      </c>
      <c r="F1410" s="11" t="s">
        <v>1352</v>
      </c>
      <c r="G1410" s="20">
        <f>CEILING(PRODUCT(1320,USD),10)</f>
        <v>41410</v>
      </c>
      <c r="H1410" s="32" t="s">
        <v>1377</v>
      </c>
    </row>
    <row r="1411" spans="1:8">
      <c r="A1411" t="s">
        <v>1195</v>
      </c>
      <c r="B1411" s="4" t="s">
        <v>1266</v>
      </c>
      <c r="C1411" s="4" t="s">
        <v>1301</v>
      </c>
      <c r="D1411" s="4" t="s">
        <v>1370</v>
      </c>
      <c r="E1411" s="11" t="s">
        <v>1362</v>
      </c>
      <c r="F1411" s="11" t="s">
        <v>1352</v>
      </c>
      <c r="G1411" s="20">
        <f>CEILING(PRODUCT(1980,USD),10)</f>
        <v>62120</v>
      </c>
      <c r="H1411" s="32" t="s">
        <v>1377</v>
      </c>
    </row>
    <row r="1412" spans="1:8">
      <c r="A1412" t="s">
        <v>1196</v>
      </c>
      <c r="B1412" s="4" t="s">
        <v>1266</v>
      </c>
      <c r="C1412" s="4" t="s">
        <v>1301</v>
      </c>
      <c r="D1412" s="4" t="s">
        <v>1370</v>
      </c>
      <c r="E1412" s="11" t="s">
        <v>1362</v>
      </c>
      <c r="F1412" s="11" t="s">
        <v>1352</v>
      </c>
      <c r="G1412" s="20">
        <f>CEILING(PRODUCT(1370,USD),10)</f>
        <v>42980</v>
      </c>
      <c r="H1412" s="32" t="s">
        <v>1377</v>
      </c>
    </row>
    <row r="1413" spans="1:8">
      <c r="A1413" t="s">
        <v>1197</v>
      </c>
      <c r="B1413" s="4" t="s">
        <v>1266</v>
      </c>
      <c r="C1413" s="4" t="s">
        <v>1301</v>
      </c>
      <c r="D1413" s="4" t="s">
        <v>1370</v>
      </c>
      <c r="E1413" s="11" t="s">
        <v>1362</v>
      </c>
      <c r="F1413" s="11" t="s">
        <v>1352</v>
      </c>
      <c r="G1413" s="20">
        <f>CEILING(PRODUCT(1123,USD),10)</f>
        <v>35230</v>
      </c>
      <c r="H1413" s="32" t="s">
        <v>1377</v>
      </c>
    </row>
    <row r="1414" spans="1:8">
      <c r="A1414" t="s">
        <v>1198</v>
      </c>
      <c r="B1414" s="4" t="s">
        <v>1266</v>
      </c>
      <c r="C1414" s="4" t="s">
        <v>1301</v>
      </c>
      <c r="D1414" s="4" t="s">
        <v>1370</v>
      </c>
      <c r="E1414" s="11" t="s">
        <v>1362</v>
      </c>
      <c r="F1414" s="11" t="s">
        <v>1352</v>
      </c>
      <c r="G1414" s="20">
        <f>CEILING(PRODUCT(1174,USD),10)</f>
        <v>36830</v>
      </c>
      <c r="H1414" s="32" t="s">
        <v>1377</v>
      </c>
    </row>
    <row r="1415" spans="1:8">
      <c r="A1415" t="s">
        <v>1199</v>
      </c>
      <c r="B1415" s="4" t="s">
        <v>1266</v>
      </c>
      <c r="C1415" s="4" t="s">
        <v>1301</v>
      </c>
      <c r="D1415" s="4" t="s">
        <v>1369</v>
      </c>
      <c r="E1415" s="11" t="s">
        <v>1315</v>
      </c>
      <c r="F1415" s="11" t="s">
        <v>1355</v>
      </c>
      <c r="G1415" s="20">
        <f>CEILING(PRODUCT(890,USD),10)</f>
        <v>27920</v>
      </c>
      <c r="H1415" s="32" t="s">
        <v>1377</v>
      </c>
    </row>
    <row r="1416" spans="1:8">
      <c r="A1416" t="s">
        <v>1200</v>
      </c>
      <c r="B1416" s="4" t="s">
        <v>1266</v>
      </c>
      <c r="C1416" s="4" t="s">
        <v>1301</v>
      </c>
      <c r="D1416" s="4" t="s">
        <v>1369</v>
      </c>
      <c r="E1416" s="11" t="s">
        <v>1315</v>
      </c>
      <c r="F1416" s="11" t="s">
        <v>1355</v>
      </c>
      <c r="G1416" s="20">
        <f>CEILING(PRODUCT(910,USD),10)</f>
        <v>28550</v>
      </c>
      <c r="H1416" s="32" t="s">
        <v>1377</v>
      </c>
    </row>
    <row r="1417" spans="1:8">
      <c r="A1417" t="s">
        <v>1201</v>
      </c>
      <c r="B1417" s="4" t="s">
        <v>1266</v>
      </c>
      <c r="C1417" s="4" t="s">
        <v>1301</v>
      </c>
      <c r="D1417" s="4" t="s">
        <v>1370</v>
      </c>
      <c r="E1417" s="11" t="s">
        <v>1362</v>
      </c>
      <c r="F1417" s="11" t="s">
        <v>1352</v>
      </c>
      <c r="G1417" s="20">
        <f>CEILING(PRODUCT(890,USD),10)</f>
        <v>27920</v>
      </c>
      <c r="H1417" s="32" t="s">
        <v>1377</v>
      </c>
    </row>
    <row r="1418" spans="1:8">
      <c r="A1418" t="s">
        <v>1202</v>
      </c>
      <c r="B1418" s="4" t="s">
        <v>1266</v>
      </c>
      <c r="C1418" s="4" t="s">
        <v>1301</v>
      </c>
      <c r="D1418" s="4" t="s">
        <v>1370</v>
      </c>
      <c r="E1418" s="11" t="s">
        <v>1362</v>
      </c>
      <c r="F1418" s="11" t="s">
        <v>1352</v>
      </c>
      <c r="G1418" s="20">
        <f>CEILING(PRODUCT(1015,USD),10)</f>
        <v>31850</v>
      </c>
      <c r="H1418" s="32" t="s">
        <v>1377</v>
      </c>
    </row>
    <row r="1419" spans="1:8">
      <c r="A1419" t="s">
        <v>1203</v>
      </c>
      <c r="B1419" s="4" t="s">
        <v>1266</v>
      </c>
      <c r="C1419" s="4" t="s">
        <v>1301</v>
      </c>
      <c r="D1419" s="4" t="s">
        <v>1370</v>
      </c>
      <c r="E1419" s="11" t="s">
        <v>1362</v>
      </c>
      <c r="F1419" s="11" t="s">
        <v>1352</v>
      </c>
      <c r="G1419" s="20">
        <f>CEILING(PRODUCT(910,USD),10)</f>
        <v>28550</v>
      </c>
      <c r="H1419" s="32" t="s">
        <v>1377</v>
      </c>
    </row>
    <row r="1420" spans="1:8">
      <c r="A1420" t="s">
        <v>1204</v>
      </c>
      <c r="B1420" s="4" t="s">
        <v>1266</v>
      </c>
      <c r="C1420" s="4" t="s">
        <v>1301</v>
      </c>
      <c r="D1420" s="4" t="s">
        <v>1370</v>
      </c>
      <c r="E1420" s="11" t="s">
        <v>1362</v>
      </c>
      <c r="F1420" s="11" t="s">
        <v>1352</v>
      </c>
      <c r="G1420" s="20">
        <f>CEILING(PRODUCT(1035,USD),10)</f>
        <v>32470</v>
      </c>
      <c r="H1420" s="32" t="s">
        <v>1377</v>
      </c>
    </row>
    <row r="1421" spans="1:8">
      <c r="A1421" t="s">
        <v>1205</v>
      </c>
      <c r="B1421" s="4" t="s">
        <v>1266</v>
      </c>
      <c r="C1421" s="4" t="s">
        <v>1301</v>
      </c>
      <c r="D1421" s="4" t="s">
        <v>1371</v>
      </c>
      <c r="E1421" s="11" t="s">
        <v>1323</v>
      </c>
      <c r="F1421" s="11" t="s">
        <v>1353</v>
      </c>
      <c r="G1421" s="20">
        <f>CEILING(PRODUCT(890,USD),10)</f>
        <v>27920</v>
      </c>
      <c r="H1421" s="32" t="s">
        <v>1377</v>
      </c>
    </row>
    <row r="1422" spans="1:8">
      <c r="A1422" t="s">
        <v>1206</v>
      </c>
      <c r="B1422" s="4" t="s">
        <v>1266</v>
      </c>
      <c r="C1422" s="4" t="s">
        <v>1301</v>
      </c>
      <c r="D1422" s="4" t="s">
        <v>1371</v>
      </c>
      <c r="E1422" s="11" t="s">
        <v>1323</v>
      </c>
      <c r="F1422" s="11" t="s">
        <v>1353</v>
      </c>
      <c r="G1422" s="20">
        <f>CEILING(PRODUCT(1015,USD),10)</f>
        <v>31850</v>
      </c>
      <c r="H1422" s="32" t="s">
        <v>1377</v>
      </c>
    </row>
    <row r="1423" spans="1:8">
      <c r="A1423" t="s">
        <v>1207</v>
      </c>
      <c r="B1423" s="4" t="s">
        <v>1266</v>
      </c>
      <c r="C1423" s="4" t="s">
        <v>1301</v>
      </c>
      <c r="D1423" s="4" t="s">
        <v>1371</v>
      </c>
      <c r="E1423" s="11" t="s">
        <v>1323</v>
      </c>
      <c r="F1423" s="11" t="s">
        <v>1353</v>
      </c>
      <c r="G1423" s="20">
        <f>CEILING(PRODUCT(910,USD),10)</f>
        <v>28550</v>
      </c>
      <c r="H1423" s="32" t="s">
        <v>1377</v>
      </c>
    </row>
    <row r="1424" spans="1:8">
      <c r="A1424" t="s">
        <v>1208</v>
      </c>
      <c r="B1424" s="4" t="s">
        <v>1266</v>
      </c>
      <c r="C1424" s="4" t="s">
        <v>1301</v>
      </c>
      <c r="D1424" s="4" t="s">
        <v>1369</v>
      </c>
      <c r="E1424" s="11" t="s">
        <v>1315</v>
      </c>
      <c r="F1424" s="11" t="s">
        <v>1355</v>
      </c>
      <c r="G1424" s="20" t="s">
        <v>1376</v>
      </c>
      <c r="H1424" s="32" t="s">
        <v>1377</v>
      </c>
    </row>
    <row r="1425" spans="1:8">
      <c r="A1425" t="s">
        <v>1209</v>
      </c>
      <c r="B1425" s="4" t="s">
        <v>1266</v>
      </c>
      <c r="C1425" s="4" t="s">
        <v>1301</v>
      </c>
      <c r="D1425" s="4" t="s">
        <v>1370</v>
      </c>
      <c r="E1425" s="11" t="s">
        <v>1362</v>
      </c>
      <c r="F1425" s="11" t="s">
        <v>1352</v>
      </c>
      <c r="G1425" s="20">
        <f>CEILING(PRODUCT(1050,USD),10)</f>
        <v>32940</v>
      </c>
      <c r="H1425" s="32" t="s">
        <v>1377</v>
      </c>
    </row>
    <row r="1426" spans="1:8">
      <c r="A1426" t="s">
        <v>1210</v>
      </c>
      <c r="B1426" s="4" t="s">
        <v>1266</v>
      </c>
      <c r="C1426" s="4" t="s">
        <v>1301</v>
      </c>
      <c r="D1426" s="4" t="s">
        <v>1370</v>
      </c>
      <c r="E1426" s="11" t="s">
        <v>1362</v>
      </c>
      <c r="F1426" s="11" t="s">
        <v>1352</v>
      </c>
      <c r="G1426" s="20">
        <f>CEILING(PRODUCT(1200,USD),10)</f>
        <v>37650</v>
      </c>
      <c r="H1426" s="32" t="s">
        <v>1377</v>
      </c>
    </row>
    <row r="1427" spans="1:8">
      <c r="A1427" t="s">
        <v>1211</v>
      </c>
      <c r="B1427" s="4" t="s">
        <v>1266</v>
      </c>
      <c r="C1427" s="4" t="s">
        <v>1301</v>
      </c>
      <c r="D1427" s="4" t="s">
        <v>1371</v>
      </c>
      <c r="E1427" s="11" t="s">
        <v>1323</v>
      </c>
      <c r="F1427" s="11" t="s">
        <v>1353</v>
      </c>
      <c r="G1427" s="20" t="s">
        <v>1376</v>
      </c>
      <c r="H1427" s="32" t="s">
        <v>1377</v>
      </c>
    </row>
    <row r="1428" spans="1:8">
      <c r="A1428" t="s">
        <v>1212</v>
      </c>
      <c r="B1428" s="4" t="s">
        <v>1269</v>
      </c>
      <c r="C1428" s="4" t="s">
        <v>1301</v>
      </c>
      <c r="D1428" s="4">
        <v>100000</v>
      </c>
      <c r="E1428" s="11">
        <v>1000</v>
      </c>
      <c r="F1428" s="11" t="s">
        <v>1322</v>
      </c>
      <c r="G1428" s="20">
        <f>CEILING(PRODUCT(630,USD),10)</f>
        <v>19770</v>
      </c>
      <c r="H1428" s="32" t="s">
        <v>1377</v>
      </c>
    </row>
    <row r="1429" spans="1:8">
      <c r="A1429" t="s">
        <v>1213</v>
      </c>
      <c r="B1429" s="4" t="s">
        <v>1269</v>
      </c>
      <c r="C1429" s="4" t="s">
        <v>1301</v>
      </c>
      <c r="D1429" s="4">
        <v>200000</v>
      </c>
      <c r="E1429" s="11">
        <v>2000</v>
      </c>
      <c r="F1429" s="11" t="s">
        <v>1323</v>
      </c>
      <c r="G1429" s="20">
        <f>CEILING(PRODUCT(640,USD),10)</f>
        <v>20080</v>
      </c>
      <c r="H1429" s="32" t="s">
        <v>1377</v>
      </c>
    </row>
    <row r="1430" spans="1:8">
      <c r="A1430" t="s">
        <v>1214</v>
      </c>
      <c r="B1430" s="4" t="s">
        <v>1269</v>
      </c>
      <c r="C1430" s="4" t="s">
        <v>1301</v>
      </c>
      <c r="D1430" s="4">
        <v>500000</v>
      </c>
      <c r="E1430" s="11">
        <v>4000</v>
      </c>
      <c r="F1430" s="11" t="s">
        <v>1341</v>
      </c>
      <c r="G1430" s="20">
        <f>CEILING(PRODUCT(650,USD),10)</f>
        <v>20400</v>
      </c>
      <c r="H1430" s="32" t="s">
        <v>1377</v>
      </c>
    </row>
    <row r="1431" spans="1:8">
      <c r="A1431" t="s">
        <v>1215</v>
      </c>
      <c r="B1431" s="4" t="s">
        <v>1269</v>
      </c>
      <c r="C1431" s="4" t="s">
        <v>1301</v>
      </c>
      <c r="D1431" s="4" t="s">
        <v>1327</v>
      </c>
      <c r="E1431" s="11">
        <v>10000</v>
      </c>
      <c r="F1431" s="11" t="s">
        <v>1342</v>
      </c>
      <c r="G1431" s="20">
        <f>CEILING(PRODUCT(1100,USD),10)</f>
        <v>34510</v>
      </c>
      <c r="H1431" s="32" t="s">
        <v>1377</v>
      </c>
    </row>
    <row r="1432" spans="1:8">
      <c r="A1432" t="s">
        <v>1216</v>
      </c>
      <c r="B1432" s="4" t="s">
        <v>1269</v>
      </c>
      <c r="C1432" s="4" t="s">
        <v>1301</v>
      </c>
      <c r="D1432" s="4" t="s">
        <v>1328</v>
      </c>
      <c r="E1432" s="11">
        <v>20000</v>
      </c>
      <c r="F1432" s="11" t="s">
        <v>1343</v>
      </c>
      <c r="G1432" s="20">
        <f>CEILING(PRODUCT(1100,USD),10)</f>
        <v>34510</v>
      </c>
      <c r="H1432" s="32" t="s">
        <v>1377</v>
      </c>
    </row>
    <row r="1433" spans="1:8">
      <c r="A1433" t="s">
        <v>1217</v>
      </c>
      <c r="B1433" s="4" t="s">
        <v>1269</v>
      </c>
      <c r="C1433" s="4" t="s">
        <v>1301</v>
      </c>
      <c r="D1433" s="4" t="s">
        <v>1329</v>
      </c>
      <c r="E1433" s="11">
        <v>40000</v>
      </c>
      <c r="F1433" s="11" t="s">
        <v>1346</v>
      </c>
      <c r="G1433" s="20">
        <f>CEILING(PRODUCT(1200,USD),10)</f>
        <v>37650</v>
      </c>
      <c r="H1433" s="32" t="s">
        <v>1377</v>
      </c>
    </row>
    <row r="1434" spans="1:8">
      <c r="A1434" t="s">
        <v>1218</v>
      </c>
      <c r="B1434" s="4" t="s">
        <v>1269</v>
      </c>
      <c r="C1434" s="4" t="s">
        <v>1301</v>
      </c>
      <c r="D1434" s="4" t="s">
        <v>1330</v>
      </c>
      <c r="E1434" s="11">
        <v>100000</v>
      </c>
      <c r="F1434" s="11" t="s">
        <v>1347</v>
      </c>
      <c r="G1434" s="20">
        <f>CEILING(PRODUCT(1350,USD),10)</f>
        <v>42350</v>
      </c>
      <c r="H1434" s="32" t="s">
        <v>1377</v>
      </c>
    </row>
    <row r="1435" spans="1:8">
      <c r="A1435" t="s">
        <v>1219</v>
      </c>
      <c r="B1435" s="4" t="s">
        <v>1269</v>
      </c>
      <c r="C1435" s="4" t="s">
        <v>1301</v>
      </c>
      <c r="D1435" s="4" t="s">
        <v>1327</v>
      </c>
      <c r="E1435" s="11">
        <v>10000</v>
      </c>
      <c r="F1435" s="11" t="s">
        <v>1342</v>
      </c>
      <c r="G1435" s="20">
        <f>CEILING(PRODUCT(1112,USD),10)</f>
        <v>34890</v>
      </c>
      <c r="H1435" s="32" t="s">
        <v>1377</v>
      </c>
    </row>
    <row r="1436" spans="1:8">
      <c r="A1436" t="s">
        <v>1220</v>
      </c>
      <c r="B1436" s="4" t="s">
        <v>1269</v>
      </c>
      <c r="C1436" s="4" t="s">
        <v>1301</v>
      </c>
      <c r="D1436" s="4" t="s">
        <v>1328</v>
      </c>
      <c r="E1436" s="11">
        <v>20000</v>
      </c>
      <c r="F1436" s="11" t="s">
        <v>1343</v>
      </c>
      <c r="G1436" s="20">
        <f>CEILING(PRODUCT(1112,USD),10)</f>
        <v>34890</v>
      </c>
      <c r="H1436" s="32" t="s">
        <v>1377</v>
      </c>
    </row>
    <row r="1437" spans="1:8">
      <c r="A1437" t="s">
        <v>1221</v>
      </c>
      <c r="B1437" s="4" t="s">
        <v>1269</v>
      </c>
      <c r="C1437" s="4" t="s">
        <v>1301</v>
      </c>
      <c r="D1437" s="4" t="s">
        <v>1329</v>
      </c>
      <c r="E1437" s="11">
        <v>40000</v>
      </c>
      <c r="F1437" s="11" t="s">
        <v>1346</v>
      </c>
      <c r="G1437" s="20">
        <f>CEILING(PRODUCT(1112,USD),10)</f>
        <v>34890</v>
      </c>
      <c r="H1437" s="32" t="s">
        <v>1377</v>
      </c>
    </row>
    <row r="1438" spans="1:8">
      <c r="A1438" t="s">
        <v>1222</v>
      </c>
      <c r="B1438" s="4" t="s">
        <v>1269</v>
      </c>
      <c r="C1438" s="4" t="s">
        <v>1301</v>
      </c>
      <c r="D1438" s="4" t="s">
        <v>1330</v>
      </c>
      <c r="E1438" s="11">
        <v>40000</v>
      </c>
      <c r="F1438" s="11" t="s">
        <v>1346</v>
      </c>
      <c r="G1438" s="20">
        <f>CEILING(PRODUCT(1233,USD),10)</f>
        <v>38680</v>
      </c>
      <c r="H1438" s="32" t="s">
        <v>1377</v>
      </c>
    </row>
    <row r="1439" spans="1:8">
      <c r="A1439" t="s">
        <v>1223</v>
      </c>
      <c r="B1439" s="4" t="s">
        <v>1269</v>
      </c>
      <c r="C1439" s="4" t="s">
        <v>1301</v>
      </c>
      <c r="D1439" s="4" t="s">
        <v>1331</v>
      </c>
      <c r="E1439" s="11">
        <v>100000</v>
      </c>
      <c r="F1439" s="11" t="s">
        <v>1347</v>
      </c>
      <c r="G1439" s="20">
        <f>CEILING(PRODUCT(2190,USD),10)</f>
        <v>68710</v>
      </c>
      <c r="H1439" s="32" t="s">
        <v>1377</v>
      </c>
    </row>
    <row r="1440" spans="1:8">
      <c r="A1440" t="s">
        <v>1224</v>
      </c>
      <c r="B1440" s="4" t="s">
        <v>1269</v>
      </c>
      <c r="C1440" s="4" t="s">
        <v>1301</v>
      </c>
      <c r="D1440" s="4" t="s">
        <v>1331</v>
      </c>
      <c r="E1440" s="11">
        <v>100000</v>
      </c>
      <c r="F1440" s="11" t="s">
        <v>1347</v>
      </c>
      <c r="G1440" s="20">
        <f>CEILING(PRODUCT(2986,USD),10)</f>
        <v>93680</v>
      </c>
      <c r="H1440" s="32" t="s">
        <v>1377</v>
      </c>
    </row>
    <row r="1441" spans="1:8">
      <c r="A1441" t="s">
        <v>1225</v>
      </c>
      <c r="B1441" s="4" t="s">
        <v>1269</v>
      </c>
      <c r="C1441" s="4" t="s">
        <v>1301</v>
      </c>
      <c r="D1441" s="4" t="s">
        <v>1338</v>
      </c>
      <c r="E1441" s="11">
        <v>200000</v>
      </c>
      <c r="F1441" s="11" t="s">
        <v>1372</v>
      </c>
      <c r="G1441" s="20">
        <f>CEILING(PRODUCT(2762,USD),10)</f>
        <v>86650</v>
      </c>
      <c r="H1441" s="32" t="s">
        <v>1377</v>
      </c>
    </row>
    <row r="1442" spans="1:8">
      <c r="A1442" t="s">
        <v>1226</v>
      </c>
      <c r="B1442" s="4" t="s">
        <v>1269</v>
      </c>
      <c r="C1442" s="4" t="s">
        <v>1301</v>
      </c>
      <c r="D1442" s="4" t="s">
        <v>1338</v>
      </c>
      <c r="E1442" s="11">
        <v>200000</v>
      </c>
      <c r="F1442" s="11" t="s">
        <v>1372</v>
      </c>
      <c r="G1442" s="20">
        <f>CEILING(PRODUCT(3521,USD),10)</f>
        <v>110460</v>
      </c>
      <c r="H1442" s="32" t="s">
        <v>1377</v>
      </c>
    </row>
    <row r="1443" spans="1:8">
      <c r="A1443" t="s">
        <v>1227</v>
      </c>
      <c r="B1443" s="4" t="s">
        <v>1269</v>
      </c>
      <c r="C1443" s="4" t="s">
        <v>1301</v>
      </c>
      <c r="D1443" s="4" t="s">
        <v>1332</v>
      </c>
      <c r="E1443" s="11">
        <v>200000</v>
      </c>
      <c r="F1443" s="11" t="s">
        <v>1372</v>
      </c>
      <c r="G1443" s="20">
        <f>CEILING(PRODUCT(3060,USD),10)</f>
        <v>96000</v>
      </c>
      <c r="H1443" s="32" t="s">
        <v>1377</v>
      </c>
    </row>
    <row r="1444" spans="1:8">
      <c r="A1444" t="s">
        <v>1228</v>
      </c>
      <c r="B1444" s="4" t="s">
        <v>1269</v>
      </c>
      <c r="C1444" s="4" t="s">
        <v>1301</v>
      </c>
      <c r="D1444" s="4" t="s">
        <v>1332</v>
      </c>
      <c r="E1444" s="11">
        <v>200000</v>
      </c>
      <c r="F1444" s="11" t="s">
        <v>1372</v>
      </c>
      <c r="G1444" s="20">
        <f>CEILING(PRODUCT(3587,USD),10)</f>
        <v>112530</v>
      </c>
      <c r="H1444" s="32" t="s">
        <v>1377</v>
      </c>
    </row>
    <row r="1445" spans="1:8">
      <c r="A1445" t="s">
        <v>1229</v>
      </c>
      <c r="B1445" s="4" t="s">
        <v>1269</v>
      </c>
      <c r="C1445" s="4" t="s">
        <v>1301</v>
      </c>
      <c r="D1445" s="4" t="s">
        <v>1333</v>
      </c>
      <c r="E1445" s="11">
        <v>200000</v>
      </c>
      <c r="F1445" s="11" t="s">
        <v>1372</v>
      </c>
      <c r="G1445" s="20">
        <f>CEILING(PRODUCT(4752,USD),10)</f>
        <v>149080</v>
      </c>
      <c r="H1445" s="32" t="s">
        <v>1377</v>
      </c>
    </row>
    <row r="1446" spans="1:8">
      <c r="A1446" t="s">
        <v>1230</v>
      </c>
      <c r="B1446" s="4" t="s">
        <v>1269</v>
      </c>
      <c r="C1446" s="4" t="s">
        <v>1301</v>
      </c>
      <c r="D1446" s="4" t="s">
        <v>1333</v>
      </c>
      <c r="E1446" s="11">
        <v>200000</v>
      </c>
      <c r="F1446" s="11" t="s">
        <v>1372</v>
      </c>
      <c r="G1446" s="20">
        <f>CEILING(PRODUCT(6502,USD),10)</f>
        <v>203970</v>
      </c>
      <c r="H1446" s="32" t="s">
        <v>1377</v>
      </c>
    </row>
    <row r="1447" spans="1:8">
      <c r="A1447" t="s">
        <v>1231</v>
      </c>
      <c r="B1447" s="4" t="s">
        <v>1269</v>
      </c>
      <c r="C1447" s="4" t="s">
        <v>1301</v>
      </c>
      <c r="D1447" s="4" t="s">
        <v>1334</v>
      </c>
      <c r="E1447" s="11">
        <v>400000</v>
      </c>
      <c r="F1447" s="11" t="s">
        <v>1373</v>
      </c>
      <c r="G1447" s="20">
        <f>CEILING(PRODUCT(7500,USD),10)</f>
        <v>235280</v>
      </c>
      <c r="H1447" s="32" t="s">
        <v>1377</v>
      </c>
    </row>
    <row r="1448" spans="1:8">
      <c r="A1448" t="s">
        <v>1232</v>
      </c>
      <c r="B1448" s="4" t="s">
        <v>1269</v>
      </c>
      <c r="C1448" s="4" t="s">
        <v>1301</v>
      </c>
      <c r="D1448" s="4" t="s">
        <v>1334</v>
      </c>
      <c r="E1448" s="11">
        <v>400000</v>
      </c>
      <c r="F1448" s="11" t="s">
        <v>1373</v>
      </c>
      <c r="G1448" s="20">
        <f>CEILING(PRODUCT(8350,USD),10)</f>
        <v>261950</v>
      </c>
      <c r="H1448" s="32" t="s">
        <v>1377</v>
      </c>
    </row>
    <row r="1449" spans="1:8">
      <c r="A1449" t="s">
        <v>1233</v>
      </c>
      <c r="B1449" s="4" t="s">
        <v>1271</v>
      </c>
      <c r="C1449" s="4" t="s">
        <v>1301</v>
      </c>
      <c r="D1449" s="4">
        <v>600000</v>
      </c>
      <c r="E1449" s="11">
        <v>4000</v>
      </c>
      <c r="F1449" s="11" t="s">
        <v>1341</v>
      </c>
      <c r="G1449" s="20">
        <f>CEILING(PRODUCT(1250,USD),10)</f>
        <v>39220</v>
      </c>
      <c r="H1449" s="32" t="s">
        <v>1377</v>
      </c>
    </row>
    <row r="1450" spans="1:8">
      <c r="A1450" t="s">
        <v>1234</v>
      </c>
      <c r="B1450" s="4" t="s">
        <v>1271</v>
      </c>
      <c r="C1450" s="4" t="s">
        <v>1301</v>
      </c>
      <c r="D1450" s="4" t="s">
        <v>1327</v>
      </c>
      <c r="E1450" s="11">
        <v>10000</v>
      </c>
      <c r="F1450" s="11" t="s">
        <v>1342</v>
      </c>
      <c r="G1450" s="20">
        <f>CEILING(PRODUCT(1250,USD),10)</f>
        <v>39220</v>
      </c>
      <c r="H1450" s="32" t="s">
        <v>1377</v>
      </c>
    </row>
    <row r="1451" spans="1:8">
      <c r="A1451" t="s">
        <v>1235</v>
      </c>
      <c r="B1451" s="4" t="s">
        <v>1260</v>
      </c>
      <c r="C1451" s="4" t="s">
        <v>1301</v>
      </c>
      <c r="D1451" s="4" t="s">
        <v>1327</v>
      </c>
      <c r="E1451" s="11">
        <v>10000</v>
      </c>
      <c r="F1451" s="11" t="s">
        <v>1342</v>
      </c>
      <c r="G1451" s="20" t="s">
        <v>1376</v>
      </c>
      <c r="H1451" s="32" t="s">
        <v>1377</v>
      </c>
    </row>
    <row r="1452" spans="1:8">
      <c r="A1452" t="s">
        <v>1236</v>
      </c>
      <c r="B1452" s="4" t="s">
        <v>1260</v>
      </c>
      <c r="C1452" s="4" t="s">
        <v>1301</v>
      </c>
      <c r="D1452" s="4" t="s">
        <v>1327</v>
      </c>
      <c r="E1452" s="11">
        <v>10000</v>
      </c>
      <c r="F1452" s="11" t="s">
        <v>1342</v>
      </c>
      <c r="G1452" s="20">
        <f>CEILING(PRODUCT(950,USD),10)</f>
        <v>29810</v>
      </c>
      <c r="H1452" s="32" t="s">
        <v>1377</v>
      </c>
    </row>
    <row r="1453" spans="1:8">
      <c r="A1453" t="s">
        <v>1237</v>
      </c>
      <c r="B1453" s="4" t="s">
        <v>1260</v>
      </c>
      <c r="C1453" s="4" t="s">
        <v>1301</v>
      </c>
      <c r="D1453" s="4" t="s">
        <v>1328</v>
      </c>
      <c r="E1453" s="11">
        <v>20000</v>
      </c>
      <c r="F1453" s="11" t="s">
        <v>1343</v>
      </c>
      <c r="G1453" s="20">
        <f>CEILING(PRODUCT(950,USD),10)</f>
        <v>29810</v>
      </c>
      <c r="H1453" s="32" t="s">
        <v>1377</v>
      </c>
    </row>
    <row r="1454" spans="1:8">
      <c r="A1454" t="s">
        <v>1238</v>
      </c>
      <c r="B1454" s="4" t="s">
        <v>1260</v>
      </c>
      <c r="C1454" s="4" t="s">
        <v>1301</v>
      </c>
      <c r="D1454" s="4" t="s">
        <v>1328</v>
      </c>
      <c r="E1454" s="11">
        <v>20000</v>
      </c>
      <c r="F1454" s="11" t="s">
        <v>1343</v>
      </c>
      <c r="G1454" s="20">
        <f>CEILING(PRODUCT(1150,USD),10)</f>
        <v>36080</v>
      </c>
      <c r="H1454" s="32" t="s">
        <v>1377</v>
      </c>
    </row>
    <row r="1455" spans="1:8">
      <c r="A1455" t="s">
        <v>1239</v>
      </c>
      <c r="B1455" s="4" t="s">
        <v>1260</v>
      </c>
      <c r="C1455" s="4" t="s">
        <v>1301</v>
      </c>
      <c r="D1455" s="4" t="s">
        <v>1328</v>
      </c>
      <c r="E1455" s="11">
        <v>20000</v>
      </c>
      <c r="F1455" s="11" t="s">
        <v>1343</v>
      </c>
      <c r="G1455" s="20">
        <f>CEILING(PRODUCT(1180,USD),10)</f>
        <v>37020</v>
      </c>
      <c r="H1455" s="32" t="s">
        <v>1377</v>
      </c>
    </row>
    <row r="1456" spans="1:8">
      <c r="A1456" t="s">
        <v>1240</v>
      </c>
      <c r="B1456" s="4" t="s">
        <v>1260</v>
      </c>
      <c r="C1456" s="4" t="s">
        <v>1301</v>
      </c>
      <c r="D1456" s="4" t="s">
        <v>1329</v>
      </c>
      <c r="E1456" s="11">
        <v>20000</v>
      </c>
      <c r="F1456" s="11" t="s">
        <v>1343</v>
      </c>
      <c r="G1456" s="20">
        <f>CEILING(PRODUCT(1150,USD),10)</f>
        <v>36080</v>
      </c>
      <c r="H1456" s="32" t="s">
        <v>1377</v>
      </c>
    </row>
    <row r="1457" spans="1:8">
      <c r="A1457" t="s">
        <v>1241</v>
      </c>
      <c r="B1457" s="4" t="s">
        <v>1260</v>
      </c>
      <c r="C1457" s="4" t="s">
        <v>1301</v>
      </c>
      <c r="D1457" s="4" t="s">
        <v>1329</v>
      </c>
      <c r="E1457" s="11">
        <v>20000</v>
      </c>
      <c r="F1457" s="11" t="s">
        <v>1343</v>
      </c>
      <c r="G1457" s="20">
        <f>CEILING(PRODUCT(1180,USD),10)</f>
        <v>37020</v>
      </c>
      <c r="H1457" s="32" t="s">
        <v>1377</v>
      </c>
    </row>
    <row r="1458" spans="1:8">
      <c r="A1458" t="s">
        <v>1242</v>
      </c>
      <c r="B1458" s="4" t="s">
        <v>1260</v>
      </c>
      <c r="C1458" s="4" t="s">
        <v>1301</v>
      </c>
      <c r="D1458" s="4" t="s">
        <v>1329</v>
      </c>
      <c r="E1458" s="11">
        <v>20000</v>
      </c>
      <c r="F1458" s="11" t="s">
        <v>1343</v>
      </c>
      <c r="G1458" s="20">
        <f>CEILING(PRODUCT(1200,USD),10)</f>
        <v>37650</v>
      </c>
      <c r="H1458" s="32" t="s">
        <v>1377</v>
      </c>
    </row>
    <row r="1459" spans="1:8">
      <c r="A1459" t="s">
        <v>1243</v>
      </c>
      <c r="B1459" s="4" t="s">
        <v>1260</v>
      </c>
      <c r="C1459" s="4" t="s">
        <v>1301</v>
      </c>
      <c r="D1459" s="4" t="s">
        <v>1330</v>
      </c>
      <c r="E1459" s="11">
        <v>40000</v>
      </c>
      <c r="F1459" s="11" t="s">
        <v>1346</v>
      </c>
      <c r="G1459" s="20">
        <f>CEILING(PRODUCT(1360,USD),10)</f>
        <v>42670</v>
      </c>
      <c r="H1459" s="32" t="s">
        <v>1377</v>
      </c>
    </row>
    <row r="1460" spans="1:8">
      <c r="A1460" t="s">
        <v>1244</v>
      </c>
      <c r="B1460" s="4" t="s">
        <v>1260</v>
      </c>
      <c r="C1460" s="4" t="s">
        <v>1301</v>
      </c>
      <c r="D1460" s="4" t="s">
        <v>1330</v>
      </c>
      <c r="E1460" s="11">
        <v>40000</v>
      </c>
      <c r="F1460" s="11" t="s">
        <v>1346</v>
      </c>
      <c r="G1460" s="20">
        <f>CEILING(PRODUCT(1690,USD),10)</f>
        <v>53020</v>
      </c>
      <c r="H1460" s="32" t="s">
        <v>1377</v>
      </c>
    </row>
    <row r="1461" spans="1:8">
      <c r="A1461" t="s">
        <v>1245</v>
      </c>
      <c r="B1461" s="4" t="s">
        <v>1260</v>
      </c>
      <c r="C1461" s="4" t="s">
        <v>1301</v>
      </c>
      <c r="D1461" s="4" t="s">
        <v>1330</v>
      </c>
      <c r="E1461" s="11">
        <v>40000</v>
      </c>
      <c r="F1461" s="11" t="s">
        <v>1346</v>
      </c>
      <c r="G1461" s="20">
        <f>CEILING(PRODUCT(1750,USD),10)</f>
        <v>54900</v>
      </c>
      <c r="H1461" s="32" t="s">
        <v>1377</v>
      </c>
    </row>
    <row r="1462" spans="1:8">
      <c r="A1462" t="s">
        <v>1246</v>
      </c>
      <c r="B1462" s="4" t="s">
        <v>1274</v>
      </c>
      <c r="C1462" s="4" t="s">
        <v>1301</v>
      </c>
      <c r="D1462" s="4" t="s">
        <v>1327</v>
      </c>
      <c r="E1462" s="11">
        <v>10000</v>
      </c>
      <c r="F1462" s="11" t="s">
        <v>1342</v>
      </c>
      <c r="G1462" s="20">
        <f>CEILING(PRODUCT(1510,USD),10)</f>
        <v>47370</v>
      </c>
      <c r="H1462" s="32" t="s">
        <v>1377</v>
      </c>
    </row>
    <row r="1463" spans="1:8">
      <c r="A1463" t="s">
        <v>1247</v>
      </c>
      <c r="B1463" s="4" t="s">
        <v>1274</v>
      </c>
      <c r="C1463" s="4" t="s">
        <v>1301</v>
      </c>
      <c r="D1463" s="4" t="s">
        <v>1328</v>
      </c>
      <c r="E1463" s="11">
        <v>20000</v>
      </c>
      <c r="F1463" s="11" t="s">
        <v>1343</v>
      </c>
      <c r="G1463" s="20">
        <f>CEILING(PRODUCT(1510,USD),10)</f>
        <v>47370</v>
      </c>
      <c r="H1463" s="32" t="s">
        <v>1377</v>
      </c>
    </row>
    <row r="1464" spans="1:8">
      <c r="A1464" t="s">
        <v>1248</v>
      </c>
      <c r="B1464" s="4" t="s">
        <v>1275</v>
      </c>
      <c r="C1464" s="4" t="s">
        <v>1301</v>
      </c>
      <c r="D1464" s="4" t="s">
        <v>1327</v>
      </c>
      <c r="E1464" s="11">
        <v>10000</v>
      </c>
      <c r="F1464" s="11" t="s">
        <v>1342</v>
      </c>
      <c r="G1464" s="20">
        <f>CEILING(PRODUCT(1410,USD),10)</f>
        <v>44240</v>
      </c>
      <c r="H1464" s="32" t="s">
        <v>1377</v>
      </c>
    </row>
    <row r="1465" spans="1:8">
      <c r="A1465" t="s">
        <v>1249</v>
      </c>
      <c r="B1465" s="4" t="s">
        <v>1275</v>
      </c>
      <c r="C1465" s="4" t="s">
        <v>1301</v>
      </c>
      <c r="D1465" s="4" t="s">
        <v>1328</v>
      </c>
      <c r="E1465" s="11">
        <v>20000</v>
      </c>
      <c r="F1465" s="11" t="s">
        <v>1343</v>
      </c>
      <c r="G1465" s="20">
        <f>CEILING(PRODUCT(1410,USD),10)</f>
        <v>44240</v>
      </c>
      <c r="H1465" s="32" t="s">
        <v>1377</v>
      </c>
    </row>
    <row r="1466" spans="1:8">
      <c r="A1466" t="s">
        <v>1250</v>
      </c>
      <c r="B1466" s="4" t="s">
        <v>1270</v>
      </c>
      <c r="C1466" s="4" t="s">
        <v>1301</v>
      </c>
      <c r="D1466" s="4" t="s">
        <v>1330</v>
      </c>
      <c r="E1466" s="11">
        <v>40000</v>
      </c>
      <c r="F1466" s="11" t="s">
        <v>1346</v>
      </c>
      <c r="G1466" s="20" t="s">
        <v>1376</v>
      </c>
      <c r="H1466" s="32" t="s">
        <v>1377</v>
      </c>
    </row>
    <row r="1467" spans="1:8">
      <c r="A1467" t="s">
        <v>1251</v>
      </c>
      <c r="B1467" s="4" t="s">
        <v>1270</v>
      </c>
      <c r="C1467" s="4" t="s">
        <v>1301</v>
      </c>
      <c r="D1467" s="4" t="s">
        <v>1331</v>
      </c>
      <c r="E1467" s="11">
        <v>100000</v>
      </c>
      <c r="F1467" s="11" t="s">
        <v>1347</v>
      </c>
      <c r="G1467" s="20">
        <f>CEILING(PRODUCT(6100,USD),10)</f>
        <v>191360</v>
      </c>
      <c r="H1467" s="32" t="s">
        <v>1377</v>
      </c>
    </row>
    <row r="1468" spans="1:8">
      <c r="A1468" t="s">
        <v>1252</v>
      </c>
      <c r="B1468" s="4" t="s">
        <v>1270</v>
      </c>
      <c r="C1468" s="4" t="s">
        <v>1301</v>
      </c>
      <c r="D1468" s="4" t="s">
        <v>1338</v>
      </c>
      <c r="E1468" s="11">
        <v>200000</v>
      </c>
      <c r="F1468" s="11" t="s">
        <v>1372</v>
      </c>
      <c r="G1468" s="20">
        <f>CEILING(PRODUCT(6100,USD),10)</f>
        <v>191360</v>
      </c>
      <c r="H1468" s="32" t="s">
        <v>1377</v>
      </c>
    </row>
  </sheetData>
  <mergeCells count="2">
    <mergeCell ref="A1:G1"/>
    <mergeCell ref="A2:L4"/>
  </mergeCells>
  <hyperlinks>
    <hyperlink ref="A764" r:id="rId1"/>
    <hyperlink ref="A765" r:id="rId2"/>
    <hyperlink ref="A766" r:id="rId3"/>
    <hyperlink ref="A767" r:id="rId4"/>
    <hyperlink ref="A768" r:id="rId5"/>
    <hyperlink ref="A769" r:id="rId6"/>
    <hyperlink ref="A770" r:id="rId7"/>
    <hyperlink ref="A771" r:id="rId8"/>
    <hyperlink ref="A772" r:id="rId9"/>
    <hyperlink ref="A773" r:id="rId10" display="ВЭМ-150-Масса-К"/>
    <hyperlink ref="A776" r:id="rId11" display="В1-15-САША"/>
    <hyperlink ref="A777" r:id="rId12" display="ЕК-А-06"/>
    <hyperlink ref="A778" r:id="rId13"/>
    <hyperlink ref="A779" r:id="rId14"/>
    <hyperlink ref="A780" r:id="rId15"/>
    <hyperlink ref="A781" r:id="rId16"/>
    <hyperlink ref="A782" r:id="rId17"/>
    <hyperlink ref="A783" r:id="rId18" display="ЕК-А -10"/>
    <hyperlink ref="A787" r:id="rId19" display="ТВ-M-60.2"/>
    <hyperlink ref="A790" r:id="rId20"/>
    <hyperlink ref="A791" r:id="rId21" display="ТВ-M-300.2"/>
    <hyperlink ref="A793" r:id="rId22" display="ТВ-M-600.2"/>
    <hyperlink ref="A795" r:id="rId23" display="ТВ-S-15.2"/>
    <hyperlink ref="A798" r:id="rId24" display="ТВ-S-32.2"/>
    <hyperlink ref="A801" r:id="rId25" display="ТВ-S-60.2"/>
    <hyperlink ref="A804" r:id="rId26" display="ТВ-S-200.2"/>
    <hyperlink ref="A775" r:id="rId27"/>
    <hyperlink ref="A774" r:id="rId28"/>
    <hyperlink ref="A796" r:id="rId29"/>
    <hyperlink ref="A797" r:id="rId30"/>
    <hyperlink ref="A799" r:id="rId31"/>
    <hyperlink ref="A800" r:id="rId32"/>
    <hyperlink ref="A802" r:id="rId33"/>
    <hyperlink ref="A803" r:id="rId34"/>
    <hyperlink ref="A805" r:id="rId35"/>
    <hyperlink ref="A788" r:id="rId36"/>
    <hyperlink ref="A789" r:id="rId37"/>
    <hyperlink ref="A792" r:id="rId38"/>
    <hyperlink ref="A794" r:id="rId39"/>
    <hyperlink ref="A1050" r:id="rId40"/>
    <hyperlink ref="A1052" r:id="rId41" display="ЛВ210-А"/>
    <hyperlink ref="A1051" r:id="rId42" display="ЛВ120-А"/>
    <hyperlink ref="A1056" r:id="rId43"/>
    <hyperlink ref="A1054" r:id="rId44"/>
    <hyperlink ref="A1055" r:id="rId45"/>
    <hyperlink ref="A1053" r:id="rId46"/>
    <hyperlink ref="A1057" r:id="rId47"/>
    <hyperlink ref="A1058" r:id="rId48"/>
    <hyperlink ref="A1059" r:id="rId49"/>
    <hyperlink ref="A1060" r:id="rId50"/>
    <hyperlink ref="A1061" r:id="rId51"/>
    <hyperlink ref="A1062" r:id="rId52" display="СЕ 632-С"/>
    <hyperlink ref="A1063" r:id="rId53"/>
    <hyperlink ref="A1064" r:id="rId54"/>
    <hyperlink ref="A1065" r:id="rId55"/>
    <hyperlink ref="A1066" r:id="rId56"/>
    <hyperlink ref="A1067" r:id="rId57"/>
    <hyperlink ref="A1068" r:id="rId58"/>
    <hyperlink ref="A1069" r:id="rId59"/>
    <hyperlink ref="A1070" r:id="rId60"/>
    <hyperlink ref="A1071" r:id="rId61"/>
    <hyperlink ref="A1072" r:id="rId62"/>
    <hyperlink ref="A1073" r:id="rId63"/>
    <hyperlink ref="A1074" r:id="rId64"/>
    <hyperlink ref="A1075" r:id="rId65"/>
    <hyperlink ref="A1076" r:id="rId66"/>
    <hyperlink ref="A1077" r:id="rId67"/>
    <hyperlink ref="A1078" r:id="rId68"/>
    <hyperlink ref="A1079" r:id="rId69"/>
    <hyperlink ref="A1080" r:id="rId70"/>
    <hyperlink ref="A1081" r:id="rId71"/>
    <hyperlink ref="A1082" r:id="rId72"/>
    <hyperlink ref="A1083" r:id="rId73"/>
    <hyperlink ref="A815" r:id="rId74"/>
    <hyperlink ref="A817" r:id="rId75"/>
    <hyperlink ref="A819" r:id="rId76"/>
    <hyperlink ref="A821" r:id="rId77"/>
    <hyperlink ref="A812" r:id="rId78"/>
    <hyperlink ref="A813" r:id="rId79"/>
    <hyperlink ref="A814" r:id="rId80"/>
    <hyperlink ref="A826" r:id="rId81" display="МК-15.2-ТВ22"/>
    <hyperlink ref="A827" r:id="rId82" display="МК-15.2-ТН22"/>
    <hyperlink ref="A906" r:id="rId83"/>
    <hyperlink ref="A907" r:id="rId84"/>
    <hyperlink ref="A908" r:id="rId85"/>
    <hyperlink ref="A911" r:id="rId86"/>
    <hyperlink ref="A913" r:id="rId87"/>
    <hyperlink ref="A909" r:id="rId88"/>
    <hyperlink ref="A915" r:id="rId89"/>
    <hyperlink ref="A912" r:id="rId90"/>
    <hyperlink ref="A910" r:id="rId91"/>
    <hyperlink ref="A914" r:id="rId92"/>
    <hyperlink ref="A916" r:id="rId93"/>
    <hyperlink ref="A917" r:id="rId94"/>
    <hyperlink ref="A925" r:id="rId95"/>
    <hyperlink ref="A926" r:id="rId96"/>
    <hyperlink ref="A937" r:id="rId97"/>
    <hyperlink ref="A938" r:id="rId98"/>
    <hyperlink ref="A939" r:id="rId99"/>
    <hyperlink ref="A940" r:id="rId100"/>
    <hyperlink ref="A943" r:id="rId101"/>
    <hyperlink ref="A945" r:id="rId102"/>
    <hyperlink ref="A946" r:id="rId103"/>
    <hyperlink ref="A918" r:id="rId104"/>
    <hyperlink ref="A927" r:id="rId105"/>
    <hyperlink ref="A928" r:id="rId106"/>
    <hyperlink ref="A929" r:id="rId107"/>
    <hyperlink ref="A941" r:id="rId108"/>
    <hyperlink ref="A919" r:id="rId109"/>
    <hyperlink ref="A930" r:id="rId110"/>
    <hyperlink ref="A932" r:id="rId111"/>
    <hyperlink ref="A942" r:id="rId112"/>
    <hyperlink ref="A933" r:id="rId113"/>
    <hyperlink ref="A923" r:id="rId114"/>
    <hyperlink ref="A935" r:id="rId115"/>
    <hyperlink ref="A921" r:id="rId116"/>
    <hyperlink ref="A920" r:id="rId117"/>
    <hyperlink ref="A922" r:id="rId118"/>
    <hyperlink ref="A924" r:id="rId119"/>
    <hyperlink ref="A934" r:id="rId120"/>
    <hyperlink ref="A931" r:id="rId121"/>
    <hyperlink ref="A944" r:id="rId122"/>
    <hyperlink ref="A936" r:id="rId123"/>
    <hyperlink ref="A948" r:id="rId124"/>
    <hyperlink ref="A947" r:id="rId125"/>
    <hyperlink ref="A949" r:id="rId126"/>
    <hyperlink ref="A950" r:id="rId127"/>
    <hyperlink ref="A1005" r:id="rId128"/>
    <hyperlink ref="A1006" r:id="rId129"/>
    <hyperlink ref="A1007" r:id="rId130"/>
    <hyperlink ref="A1009" r:id="rId131" display="PC-100E-6"/>
    <hyperlink ref="A1013" r:id="rId132" display="PC-100E-15"/>
    <hyperlink ref="A1017" r:id="rId133" display="PC-100E-30"/>
    <hyperlink ref="A1008" r:id="rId134"/>
    <hyperlink ref="A1012" r:id="rId135"/>
    <hyperlink ref="A1016" r:id="rId136"/>
    <hyperlink ref="A1010" r:id="rId137"/>
    <hyperlink ref="A1014" r:id="rId138"/>
    <hyperlink ref="A1018" r:id="rId139"/>
    <hyperlink ref="A1011" r:id="rId140" display="PC-100E-6 BAT"/>
    <hyperlink ref="A1015" r:id="rId141" display="PC-100E-15 BAT"/>
    <hyperlink ref="A1019" r:id="rId142" display="PC-100E-30 BAT"/>
    <hyperlink ref="A1020" r:id="rId143"/>
    <hyperlink ref="A1021" r:id="rId144"/>
    <hyperlink ref="A1022" r:id="rId145"/>
    <hyperlink ref="A1023" r:id="rId146"/>
    <hyperlink ref="A1024" r:id="rId147"/>
    <hyperlink ref="A1025" r:id="rId148"/>
    <hyperlink ref="A1026" r:id="rId149"/>
    <hyperlink ref="A1027" r:id="rId150"/>
    <hyperlink ref="A1028" r:id="rId151"/>
    <hyperlink ref="A1029" r:id="rId152"/>
    <hyperlink ref="A1030" r:id="rId153"/>
    <hyperlink ref="A1031" r:id="rId154"/>
    <hyperlink ref="A1032" r:id="rId155"/>
    <hyperlink ref="A1033" r:id="rId156"/>
    <hyperlink ref="A1034" r:id="rId157"/>
    <hyperlink ref="A1035" r:id="rId158"/>
    <hyperlink ref="A1036" r:id="rId159"/>
    <hyperlink ref="A1037" r:id="rId160"/>
    <hyperlink ref="A1038" r:id="rId161"/>
    <hyperlink ref="A1039" r:id="rId162"/>
    <hyperlink ref="A1040" r:id="rId163"/>
    <hyperlink ref="A1041" r:id="rId164"/>
    <hyperlink ref="A1042" r:id="rId165"/>
    <hyperlink ref="A1043" r:id="rId166"/>
    <hyperlink ref="A1044" r:id="rId167"/>
    <hyperlink ref="A1045" r:id="rId168"/>
    <hyperlink ref="A1046" r:id="rId169"/>
    <hyperlink ref="A1047" r:id="rId170"/>
    <hyperlink ref="A1048" r:id="rId171"/>
    <hyperlink ref="A1049" r:id="rId172"/>
    <hyperlink ref="A1099" r:id="rId173"/>
    <hyperlink ref="A1100" r:id="rId174"/>
    <hyperlink ref="A1101" r:id="rId175"/>
    <hyperlink ref="A1102" r:id="rId176"/>
    <hyperlink ref="A1103" r:id="rId177"/>
    <hyperlink ref="A1104" r:id="rId178"/>
    <hyperlink ref="A1105" r:id="rId179"/>
    <hyperlink ref="A806" r:id="rId180"/>
    <hyperlink ref="A834" r:id="rId181"/>
    <hyperlink ref="A835" r:id="rId182"/>
    <hyperlink ref="A836" r:id="rId183"/>
    <hyperlink ref="A837" r:id="rId184"/>
    <hyperlink ref="A838" r:id="rId185"/>
    <hyperlink ref="A839" r:id="rId186"/>
    <hyperlink ref="A840" r:id="rId187"/>
    <hyperlink ref="A841" r:id="rId188"/>
    <hyperlink ref="A842" r:id="rId189"/>
    <hyperlink ref="A843" r:id="rId190"/>
    <hyperlink ref="A844" r:id="rId191"/>
    <hyperlink ref="A845" r:id="rId192"/>
    <hyperlink ref="A846" r:id="rId193"/>
    <hyperlink ref="A847" r:id="rId194"/>
    <hyperlink ref="A848" r:id="rId195"/>
    <hyperlink ref="A849" r:id="rId196"/>
    <hyperlink ref="A850" r:id="rId197"/>
    <hyperlink ref="A851" r:id="rId198"/>
    <hyperlink ref="A852" r:id="rId199"/>
    <hyperlink ref="A853" r:id="rId200"/>
    <hyperlink ref="A811" r:id="rId201"/>
    <hyperlink ref="A1088" r:id="rId202"/>
    <hyperlink ref="A1089" r:id="rId203"/>
    <hyperlink ref="A1090" r:id="rId204"/>
    <hyperlink ref="A1091" r:id="rId205"/>
    <hyperlink ref="A1092" r:id="rId206"/>
    <hyperlink ref="A1093" r:id="rId207"/>
    <hyperlink ref="A1094" r:id="rId208"/>
    <hyperlink ref="A1095" r:id="rId209"/>
    <hyperlink ref="A1097" r:id="rId210"/>
    <hyperlink ref="A1098" r:id="rId211"/>
    <hyperlink ref="A806:A907" r:id="rId212" display="ТВ-S-200.2-А3"/>
    <hyperlink ref="A908:A1105" r:id="rId213" display="ABS 80-4"/>
    <hyperlink ref="A1180" r:id="rId214"/>
    <hyperlink ref="A1184" r:id="rId215"/>
    <hyperlink ref="A1181" r:id="rId216"/>
    <hyperlink ref="A1182" r:id="rId217"/>
    <hyperlink ref="A1183" r:id="rId218"/>
    <hyperlink ref="A1185" r:id="rId219"/>
    <hyperlink ref="A1186" r:id="rId220"/>
    <hyperlink ref="A1187" r:id="rId221"/>
    <hyperlink ref="A1188" r:id="rId222"/>
    <hyperlink ref="A1189" r:id="rId223"/>
    <hyperlink ref="A1190" r:id="rId224"/>
    <hyperlink ref="A1191" r:id="rId225"/>
    <hyperlink ref="A1192" r:id="rId226"/>
    <hyperlink ref="A1193" r:id="rId227"/>
    <hyperlink ref="A1194" r:id="rId228"/>
    <hyperlink ref="A1195" r:id="rId229"/>
    <hyperlink ref="A1196" r:id="rId230"/>
    <hyperlink ref="A1197" r:id="rId231"/>
    <hyperlink ref="A1198" r:id="rId232"/>
    <hyperlink ref="A1199" r:id="rId233"/>
    <hyperlink ref="A1200" r:id="rId234"/>
    <hyperlink ref="A1201" r:id="rId235"/>
    <hyperlink ref="A1202" r:id="rId236"/>
    <hyperlink ref="A1203" r:id="rId237"/>
    <hyperlink ref="A1204" r:id="rId238"/>
    <hyperlink ref="A1205" r:id="rId239"/>
    <hyperlink ref="A1207" r:id="rId240" display="XА 60/220"/>
    <hyperlink ref="A1208" r:id="rId241" display="XА 110"/>
    <hyperlink ref="A1210" r:id="rId242" display="XА 310"/>
    <hyperlink ref="A1230" r:id="rId243"/>
    <hyperlink ref="A1231" r:id="rId244"/>
    <hyperlink ref="A1232" r:id="rId245"/>
    <hyperlink ref="A1233" r:id="rId246"/>
    <hyperlink ref="A1234" r:id="rId247"/>
    <hyperlink ref="A1235" r:id="rId248"/>
    <hyperlink ref="A1294" r:id="rId249"/>
    <hyperlink ref="A1295" r:id="rId250"/>
    <hyperlink ref="A1297" r:id="rId251"/>
    <hyperlink ref="A1300" r:id="rId252"/>
    <hyperlink ref="A1296" r:id="rId253"/>
    <hyperlink ref="A1298" r:id="rId254"/>
    <hyperlink ref="A1301" r:id="rId255"/>
    <hyperlink ref="A1302" r:id="rId256"/>
    <hyperlink ref="A1106" r:id="rId257"/>
    <hyperlink ref="A1107" r:id="rId258"/>
    <hyperlink ref="A1109" r:id="rId259"/>
    <hyperlink ref="A1108" r:id="rId260"/>
    <hyperlink ref="A1110" r:id="rId261"/>
    <hyperlink ref="A1111" r:id="rId262"/>
    <hyperlink ref="A1112" r:id="rId263"/>
    <hyperlink ref="A1113" r:id="rId264"/>
    <hyperlink ref="A1114" r:id="rId265"/>
    <hyperlink ref="A1115" r:id="rId266"/>
    <hyperlink ref="A1116" r:id="rId267"/>
    <hyperlink ref="A1117" r:id="rId268"/>
    <hyperlink ref="A1118" r:id="rId269"/>
    <hyperlink ref="A1119" r:id="rId270"/>
    <hyperlink ref="A1120" r:id="rId271"/>
    <hyperlink ref="A1121" r:id="rId272"/>
    <hyperlink ref="A1122" r:id="rId273"/>
    <hyperlink ref="A1123" r:id="rId274"/>
    <hyperlink ref="A1124" r:id="rId275"/>
    <hyperlink ref="A1125" r:id="rId276"/>
    <hyperlink ref="A1127" r:id="rId277"/>
    <hyperlink ref="A1128" r:id="rId278"/>
    <hyperlink ref="A1129" r:id="rId279"/>
    <hyperlink ref="A1130" r:id="rId280"/>
    <hyperlink ref="A1131" r:id="rId281"/>
    <hyperlink ref="A1132" r:id="rId282"/>
    <hyperlink ref="A1133" r:id="rId283"/>
    <hyperlink ref="A1134" r:id="rId284"/>
    <hyperlink ref="A1135" r:id="rId285"/>
    <hyperlink ref="A1136" r:id="rId286"/>
    <hyperlink ref="A1137" r:id="rId287"/>
    <hyperlink ref="A1138" r:id="rId288"/>
    <hyperlink ref="A1149" r:id="rId289"/>
    <hyperlink ref="A1150" r:id="rId290"/>
    <hyperlink ref="A1151" r:id="rId291"/>
    <hyperlink ref="A1152" r:id="rId292"/>
    <hyperlink ref="A1153" r:id="rId293"/>
    <hyperlink ref="A1154" r:id="rId294"/>
    <hyperlink ref="A1155" r:id="rId295"/>
    <hyperlink ref="A1156" r:id="rId296"/>
    <hyperlink ref="A1157" r:id="rId297"/>
    <hyperlink ref="A1158" r:id="rId298"/>
    <hyperlink ref="A1159" r:id="rId299"/>
    <hyperlink ref="A1160" r:id="rId300"/>
    <hyperlink ref="A1161" r:id="rId301"/>
    <hyperlink ref="A1162" r:id="rId302"/>
    <hyperlink ref="A1163" r:id="rId303"/>
    <hyperlink ref="A1164" r:id="rId304"/>
    <hyperlink ref="A1165" r:id="rId305"/>
    <hyperlink ref="A1166" r:id="rId306"/>
    <hyperlink ref="A1167" r:id="rId307"/>
    <hyperlink ref="A1168" r:id="rId308"/>
    <hyperlink ref="A1169" r:id="rId309"/>
    <hyperlink ref="A1170" r:id="rId310"/>
    <hyperlink ref="A1171" r:id="rId311"/>
    <hyperlink ref="A1172" r:id="rId312"/>
    <hyperlink ref="A1173" r:id="rId313"/>
    <hyperlink ref="A1174" r:id="rId314"/>
    <hyperlink ref="A1175" r:id="rId315"/>
    <hyperlink ref="A1178" r:id="rId316"/>
    <hyperlink ref="A1176" r:id="rId317"/>
    <hyperlink ref="A1179" r:id="rId318"/>
    <hyperlink ref="A1126" r:id="rId319"/>
    <hyperlink ref="A1139" r:id="rId320"/>
    <hyperlink ref="A1212" r:id="rId321" display="XА 60/220"/>
    <hyperlink ref="A1213" r:id="rId322" display="XА 110"/>
    <hyperlink ref="A1215" r:id="rId323" display="XА 310"/>
    <hyperlink ref="A1106:A1468" r:id="rId324" display="EP214C"/>
  </hyperlinks>
  <pageMargins left="0.7" right="0.7" top="0.75" bottom="0.75" header="0.3" footer="0.3"/>
  <pageSetup paperSize="9" orientation="portrait" horizontalDpi="180" verticalDpi="180" r:id="rId325"/>
  <legacyDrawing r:id="rId326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L50"/>
  <sheetViews>
    <sheetView topLeftCell="A43" workbookViewId="0">
      <selection sqref="A1:L5"/>
    </sheetView>
  </sheetViews>
  <sheetFormatPr defaultRowHeight="15"/>
  <cols>
    <col min="1" max="1" width="40.7109375" customWidth="1"/>
    <col min="2" max="2" width="44.28515625" customWidth="1"/>
    <col min="3" max="3" width="24.85546875" customWidth="1"/>
  </cols>
  <sheetData>
    <row r="1" spans="1:1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1:12" ht="15.75">
      <c r="A6" s="95" t="s">
        <v>3204</v>
      </c>
      <c r="B6" s="96">
        <v>410000</v>
      </c>
      <c r="C6" s="97" t="s">
        <v>1880</v>
      </c>
    </row>
    <row r="7" spans="1:12" ht="15.75">
      <c r="A7" s="95" t="s">
        <v>3205</v>
      </c>
      <c r="B7" s="96">
        <v>750000</v>
      </c>
      <c r="C7" s="97" t="s">
        <v>1880</v>
      </c>
    </row>
    <row r="8" spans="1:12" ht="15.75">
      <c r="A8" s="95" t="s">
        <v>3206</v>
      </c>
      <c r="B8" s="96">
        <v>1050000</v>
      </c>
      <c r="C8" s="97" t="s">
        <v>1880</v>
      </c>
    </row>
    <row r="9" spans="1:12" ht="15.75">
      <c r="A9" s="95" t="s">
        <v>3207</v>
      </c>
      <c r="B9" s="96">
        <v>1460000</v>
      </c>
      <c r="C9" s="97" t="s">
        <v>1880</v>
      </c>
    </row>
    <row r="10" spans="1:12" ht="15.75">
      <c r="A10" s="95" t="s">
        <v>3208</v>
      </c>
      <c r="B10" s="96">
        <v>1840000</v>
      </c>
      <c r="C10" s="97" t="s">
        <v>1880</v>
      </c>
    </row>
    <row r="11" spans="1:12" ht="15.75">
      <c r="A11" s="95" t="s">
        <v>3209</v>
      </c>
      <c r="B11" s="96">
        <v>450000</v>
      </c>
      <c r="C11" s="97" t="s">
        <v>1880</v>
      </c>
    </row>
    <row r="12" spans="1:12" ht="15.75">
      <c r="A12" s="95" t="s">
        <v>3210</v>
      </c>
      <c r="B12" s="96">
        <v>260000</v>
      </c>
      <c r="C12" s="97" t="s">
        <v>1880</v>
      </c>
    </row>
    <row r="13" spans="1:12" ht="15.75">
      <c r="A13" s="95" t="s">
        <v>3211</v>
      </c>
      <c r="B13" s="96">
        <v>360000</v>
      </c>
      <c r="C13" s="97" t="s">
        <v>1880</v>
      </c>
    </row>
    <row r="14" spans="1:12" ht="15.75">
      <c r="A14" s="95" t="s">
        <v>3212</v>
      </c>
      <c r="B14" s="96">
        <v>147000</v>
      </c>
      <c r="C14" s="97" t="s">
        <v>1880</v>
      </c>
    </row>
    <row r="15" spans="1:12" ht="15.75">
      <c r="A15" s="95" t="s">
        <v>3213</v>
      </c>
      <c r="B15" s="96">
        <v>18000</v>
      </c>
      <c r="C15" s="97" t="s">
        <v>1880</v>
      </c>
    </row>
    <row r="16" spans="1:12" ht="15.75">
      <c r="A16" s="95" t="s">
        <v>3214</v>
      </c>
      <c r="B16" s="96">
        <v>92000</v>
      </c>
      <c r="C16" s="97" t="s">
        <v>1880</v>
      </c>
    </row>
    <row r="17" spans="1:3" ht="15.75">
      <c r="A17" s="95" t="s">
        <v>3215</v>
      </c>
      <c r="B17" s="96">
        <v>76000</v>
      </c>
      <c r="C17" s="97" t="s">
        <v>1880</v>
      </c>
    </row>
    <row r="18" spans="1:3" ht="15.75">
      <c r="A18" s="95" t="s">
        <v>3216</v>
      </c>
      <c r="B18" s="96">
        <v>24000</v>
      </c>
      <c r="C18" s="97" t="s">
        <v>1880</v>
      </c>
    </row>
    <row r="19" spans="1:3" ht="15.75">
      <c r="A19" s="95" t="s">
        <v>3217</v>
      </c>
      <c r="B19" s="96">
        <v>16500</v>
      </c>
      <c r="C19" s="97" t="s">
        <v>1880</v>
      </c>
    </row>
    <row r="20" spans="1:3" ht="15.75">
      <c r="A20" s="95" t="s">
        <v>3218</v>
      </c>
      <c r="B20" s="96">
        <v>16500</v>
      </c>
      <c r="C20" s="97" t="s">
        <v>1880</v>
      </c>
    </row>
    <row r="21" spans="1:3" ht="15.75">
      <c r="A21" s="95" t="s">
        <v>3219</v>
      </c>
      <c r="B21" s="96">
        <v>57000</v>
      </c>
      <c r="C21" s="97" t="s">
        <v>1880</v>
      </c>
    </row>
    <row r="22" spans="1:3" ht="15.75">
      <c r="A22" s="95" t="s">
        <v>3220</v>
      </c>
      <c r="B22" s="98">
        <v>900</v>
      </c>
      <c r="C22" s="97" t="s">
        <v>1880</v>
      </c>
    </row>
    <row r="23" spans="1:3" ht="15.75">
      <c r="A23" s="95" t="s">
        <v>3221</v>
      </c>
      <c r="B23" s="96">
        <v>106000</v>
      </c>
      <c r="C23" s="97" t="s">
        <v>1880</v>
      </c>
    </row>
    <row r="24" spans="1:3" ht="15.75">
      <c r="A24" s="95" t="s">
        <v>3222</v>
      </c>
      <c r="B24" s="96">
        <v>11000</v>
      </c>
      <c r="C24" s="97" t="s">
        <v>1880</v>
      </c>
    </row>
    <row r="25" spans="1:3" ht="15.75">
      <c r="A25" s="95" t="s">
        <v>3223</v>
      </c>
      <c r="B25" s="96">
        <v>37000</v>
      </c>
      <c r="C25" s="97" t="s">
        <v>1880</v>
      </c>
    </row>
    <row r="26" spans="1:3" ht="15.75">
      <c r="A26" s="95" t="s">
        <v>3224</v>
      </c>
      <c r="B26" s="96">
        <v>14000</v>
      </c>
      <c r="C26" s="97" t="s">
        <v>1880</v>
      </c>
    </row>
    <row r="27" spans="1:3" ht="15.75">
      <c r="A27" s="95" t="s">
        <v>3225</v>
      </c>
      <c r="B27" s="96">
        <v>90000</v>
      </c>
      <c r="C27" s="97" t="s">
        <v>1880</v>
      </c>
    </row>
    <row r="28" spans="1:3" ht="15.75">
      <c r="A28" s="95" t="s">
        <v>3226</v>
      </c>
      <c r="B28" s="96">
        <v>127000</v>
      </c>
      <c r="C28" s="97" t="s">
        <v>1880</v>
      </c>
    </row>
    <row r="29" spans="1:3" ht="15.75">
      <c r="A29" s="95" t="s">
        <v>3227</v>
      </c>
      <c r="B29" s="96">
        <v>115000</v>
      </c>
      <c r="C29" s="97" t="s">
        <v>1880</v>
      </c>
    </row>
    <row r="30" spans="1:3" ht="15.75">
      <c r="A30" s="95" t="s">
        <v>3228</v>
      </c>
      <c r="B30" s="96">
        <v>140000</v>
      </c>
      <c r="C30" s="97" t="s">
        <v>1880</v>
      </c>
    </row>
    <row r="31" spans="1:3" ht="15.75">
      <c r="A31" s="95" t="s">
        <v>3229</v>
      </c>
      <c r="B31" s="96">
        <v>1110000</v>
      </c>
      <c r="C31" s="97" t="s">
        <v>1880</v>
      </c>
    </row>
    <row r="32" spans="1:3" ht="15.75">
      <c r="A32" s="95" t="s">
        <v>3230</v>
      </c>
      <c r="B32" s="96">
        <v>472000</v>
      </c>
      <c r="C32" s="97" t="s">
        <v>1880</v>
      </c>
    </row>
    <row r="33" spans="1:3" ht="15.75">
      <c r="A33" s="95" t="s">
        <v>3231</v>
      </c>
      <c r="B33" s="96">
        <v>800000</v>
      </c>
      <c r="C33" s="97" t="s">
        <v>1880</v>
      </c>
    </row>
    <row r="34" spans="1:3" ht="15.75">
      <c r="A34" s="95" t="s">
        <v>3232</v>
      </c>
      <c r="B34" s="96">
        <v>20000</v>
      </c>
      <c r="C34" s="97" t="s">
        <v>1880</v>
      </c>
    </row>
    <row r="35" spans="1:3" ht="15.75">
      <c r="A35" s="95" t="s">
        <v>3233</v>
      </c>
      <c r="B35" s="96">
        <v>20000</v>
      </c>
      <c r="C35" s="97" t="s">
        <v>1880</v>
      </c>
    </row>
    <row r="36" spans="1:3" ht="15.75">
      <c r="A36" s="95" t="s">
        <v>3234</v>
      </c>
      <c r="B36" s="96">
        <v>75000</v>
      </c>
      <c r="C36" s="97" t="s">
        <v>1880</v>
      </c>
    </row>
    <row r="37" spans="1:3" ht="15.75">
      <c r="A37" s="95" t="s">
        <v>3235</v>
      </c>
      <c r="B37" s="96">
        <v>710000</v>
      </c>
      <c r="C37" s="97" t="s">
        <v>1880</v>
      </c>
    </row>
    <row r="38" spans="1:3" ht="15.75">
      <c r="A38" s="95" t="s">
        <v>3236</v>
      </c>
      <c r="B38" s="96">
        <v>1600000</v>
      </c>
      <c r="C38" s="97" t="s">
        <v>1880</v>
      </c>
    </row>
    <row r="39" spans="1:3" ht="15.75">
      <c r="A39" s="95" t="s">
        <v>3237</v>
      </c>
      <c r="B39" s="96">
        <v>200000</v>
      </c>
      <c r="C39" s="97" t="s">
        <v>1880</v>
      </c>
    </row>
    <row r="40" spans="1:3" ht="15.75">
      <c r="A40" s="95" t="s">
        <v>3238</v>
      </c>
      <c r="B40" s="96">
        <v>88000</v>
      </c>
      <c r="C40" s="97" t="s">
        <v>1880</v>
      </c>
    </row>
    <row r="41" spans="1:3" ht="15.75">
      <c r="A41" s="95" t="s">
        <v>3239</v>
      </c>
      <c r="B41" s="96">
        <v>24000</v>
      </c>
      <c r="C41" s="97" t="s">
        <v>1880</v>
      </c>
    </row>
    <row r="42" spans="1:3" ht="15.75">
      <c r="A42" s="95" t="s">
        <v>3240</v>
      </c>
      <c r="B42" s="96">
        <v>455000</v>
      </c>
      <c r="C42" s="97" t="s">
        <v>1880</v>
      </c>
    </row>
    <row r="43" spans="1:3" ht="15.75">
      <c r="A43" s="95" t="s">
        <v>3241</v>
      </c>
      <c r="B43" s="96">
        <v>900000</v>
      </c>
      <c r="C43" s="97" t="s">
        <v>1880</v>
      </c>
    </row>
    <row r="44" spans="1:3" ht="15.75">
      <c r="A44" s="95" t="s">
        <v>3242</v>
      </c>
      <c r="B44" s="96">
        <v>4200000</v>
      </c>
      <c r="C44" s="97" t="s">
        <v>1880</v>
      </c>
    </row>
    <row r="45" spans="1:3" ht="15.75">
      <c r="A45" s="95" t="s">
        <v>3243</v>
      </c>
      <c r="B45" s="98" t="s">
        <v>3244</v>
      </c>
      <c r="C45" s="97" t="s">
        <v>1880</v>
      </c>
    </row>
    <row r="46" spans="1:3" ht="15.75">
      <c r="A46" s="95" t="s">
        <v>3245</v>
      </c>
      <c r="B46" s="98" t="s">
        <v>3246</v>
      </c>
      <c r="C46" s="97" t="s">
        <v>1880</v>
      </c>
    </row>
    <row r="47" spans="1:3" ht="15.75">
      <c r="A47" s="99" t="s">
        <v>3247</v>
      </c>
      <c r="B47" s="98" t="s">
        <v>3248</v>
      </c>
      <c r="C47" s="97" t="s">
        <v>1880</v>
      </c>
    </row>
    <row r="48" spans="1:3" ht="15.75">
      <c r="A48" s="99" t="s">
        <v>3249</v>
      </c>
      <c r="B48" s="98" t="s">
        <v>3250</v>
      </c>
      <c r="C48" s="97" t="s">
        <v>1880</v>
      </c>
    </row>
    <row r="49" spans="1:3" ht="15.75">
      <c r="A49" s="99" t="s">
        <v>3251</v>
      </c>
      <c r="B49" s="98" t="s">
        <v>3252</v>
      </c>
      <c r="C49" s="97" t="s">
        <v>1880</v>
      </c>
    </row>
    <row r="50" spans="1:3" ht="15.75">
      <c r="A50" s="99" t="s">
        <v>3253</v>
      </c>
      <c r="B50" s="98" t="s">
        <v>3254</v>
      </c>
      <c r="C50" s="97" t="s">
        <v>1880</v>
      </c>
    </row>
  </sheetData>
  <mergeCells count="2">
    <mergeCell ref="A1:L1"/>
    <mergeCell ref="A2:L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L23"/>
  <sheetViews>
    <sheetView topLeftCell="A7" workbookViewId="0">
      <selection activeCell="A21" sqref="A21:XFD23"/>
    </sheetView>
  </sheetViews>
  <sheetFormatPr defaultRowHeight="15"/>
  <cols>
    <col min="1" max="1" width="76.7109375" customWidth="1"/>
    <col min="2" max="2" width="47.140625" customWidth="1"/>
  </cols>
  <sheetData>
    <row r="1" spans="1:1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1:12">
      <c r="A6" s="29" t="s">
        <v>3318</v>
      </c>
    </row>
    <row r="7" spans="1:12">
      <c r="A7" s="100" t="s">
        <v>3255</v>
      </c>
      <c r="B7" s="101">
        <v>335</v>
      </c>
      <c r="C7" s="101" t="s">
        <v>1884</v>
      </c>
    </row>
    <row r="8" spans="1:12">
      <c r="A8" s="100" t="s">
        <v>3256</v>
      </c>
      <c r="B8" s="101">
        <v>430</v>
      </c>
      <c r="C8" s="101" t="s">
        <v>1884</v>
      </c>
    </row>
    <row r="9" spans="1:12" s="129" customFormat="1">
      <c r="A9" s="272" t="s">
        <v>3257</v>
      </c>
      <c r="B9" s="273">
        <v>2870</v>
      </c>
      <c r="C9" s="273" t="s">
        <v>1884</v>
      </c>
    </row>
    <row r="10" spans="1:12">
      <c r="A10" s="100" t="s">
        <v>3258</v>
      </c>
      <c r="B10" s="101">
        <v>4080</v>
      </c>
      <c r="C10" s="101" t="s">
        <v>1884</v>
      </c>
    </row>
    <row r="11" spans="1:12" s="129" customFormat="1">
      <c r="A11" s="272" t="s">
        <v>3259</v>
      </c>
      <c r="B11" s="273">
        <v>2320</v>
      </c>
      <c r="C11" s="273" t="s">
        <v>1884</v>
      </c>
    </row>
    <row r="12" spans="1:12">
      <c r="A12" s="100" t="s">
        <v>3260</v>
      </c>
      <c r="B12" s="101">
        <v>2220</v>
      </c>
      <c r="C12" s="101" t="s">
        <v>1884</v>
      </c>
    </row>
    <row r="13" spans="1:12">
      <c r="A13" s="100" t="s">
        <v>3261</v>
      </c>
      <c r="B13" s="101">
        <v>5900</v>
      </c>
      <c r="C13" s="101" t="s">
        <v>1884</v>
      </c>
    </row>
    <row r="14" spans="1:12">
      <c r="A14" s="100" t="s">
        <v>3262</v>
      </c>
      <c r="B14" s="101">
        <v>6050</v>
      </c>
      <c r="C14" s="101" t="s">
        <v>1884</v>
      </c>
    </row>
    <row r="15" spans="1:12">
      <c r="A15" s="100" t="s">
        <v>3263</v>
      </c>
      <c r="B15" s="101">
        <v>6050</v>
      </c>
      <c r="C15" s="101" t="s">
        <v>1884</v>
      </c>
    </row>
    <row r="16" spans="1:12">
      <c r="A16" s="100" t="s">
        <v>3264</v>
      </c>
      <c r="B16" s="101">
        <v>3120</v>
      </c>
      <c r="C16" s="101" t="s">
        <v>1884</v>
      </c>
    </row>
    <row r="17" spans="1:3">
      <c r="A17" s="100" t="s">
        <v>3265</v>
      </c>
      <c r="B17" s="101">
        <v>3690</v>
      </c>
      <c r="C17" s="101" t="s">
        <v>1884</v>
      </c>
    </row>
    <row r="18" spans="1:3">
      <c r="A18" s="100" t="s">
        <v>3266</v>
      </c>
      <c r="B18" s="101">
        <v>2220</v>
      </c>
      <c r="C18" s="101" t="s">
        <v>1884</v>
      </c>
    </row>
    <row r="19" spans="1:3">
      <c r="A19" s="100" t="s">
        <v>3267</v>
      </c>
      <c r="B19" s="101">
        <v>600</v>
      </c>
      <c r="C19" s="101" t="s">
        <v>1884</v>
      </c>
    </row>
    <row r="20" spans="1:3">
      <c r="A20" s="266" t="s">
        <v>3319</v>
      </c>
      <c r="B20" s="267"/>
      <c r="C20" s="268"/>
    </row>
    <row r="21" spans="1:3" s="129" customFormat="1">
      <c r="A21" s="272" t="s">
        <v>3320</v>
      </c>
      <c r="B21" s="273">
        <v>348900</v>
      </c>
      <c r="C21" s="273" t="s">
        <v>1880</v>
      </c>
    </row>
    <row r="22" spans="1:3" s="129" customFormat="1">
      <c r="A22" s="272" t="s">
        <v>3321</v>
      </c>
      <c r="B22" s="273">
        <v>137500</v>
      </c>
      <c r="C22" s="273" t="s">
        <v>1880</v>
      </c>
    </row>
    <row r="23" spans="1:3" s="129" customFormat="1">
      <c r="A23" s="272" t="s">
        <v>3322</v>
      </c>
      <c r="B23" s="273">
        <v>167300</v>
      </c>
      <c r="C23" s="273" t="s">
        <v>1880</v>
      </c>
    </row>
  </sheetData>
  <mergeCells count="3">
    <mergeCell ref="A1:L1"/>
    <mergeCell ref="A2:L5"/>
    <mergeCell ref="A20:C2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L56"/>
  <sheetViews>
    <sheetView topLeftCell="A37" workbookViewId="0">
      <selection activeCell="A54" sqref="A54:XFD54"/>
    </sheetView>
  </sheetViews>
  <sheetFormatPr defaultRowHeight="15"/>
  <cols>
    <col min="1" max="1" width="70.140625" customWidth="1"/>
    <col min="2" max="2" width="39" customWidth="1"/>
    <col min="3" max="3" width="35.5703125" customWidth="1"/>
  </cols>
  <sheetData>
    <row r="1" spans="1:1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 ht="15.75" thickBo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1:12" ht="15.75" thickBot="1">
      <c r="C6" s="140" t="s">
        <v>5268</v>
      </c>
    </row>
    <row r="7" spans="1:12">
      <c r="A7" s="100" t="s">
        <v>3268</v>
      </c>
      <c r="B7" s="101">
        <v>280000</v>
      </c>
      <c r="C7" s="101" t="s">
        <v>1880</v>
      </c>
    </row>
    <row r="8" spans="1:12">
      <c r="A8" s="100" t="s">
        <v>3269</v>
      </c>
      <c r="B8" s="101">
        <v>13700</v>
      </c>
      <c r="C8" s="101" t="s">
        <v>1880</v>
      </c>
    </row>
    <row r="9" spans="1:12">
      <c r="A9" s="100" t="s">
        <v>3270</v>
      </c>
      <c r="B9" s="101">
        <v>31300</v>
      </c>
      <c r="C9" s="101" t="s">
        <v>1880</v>
      </c>
    </row>
    <row r="10" spans="1:12">
      <c r="A10" s="100" t="s">
        <v>3271</v>
      </c>
      <c r="B10" s="101">
        <v>13700</v>
      </c>
      <c r="C10" s="101" t="s">
        <v>1880</v>
      </c>
    </row>
    <row r="11" spans="1:12">
      <c r="A11" s="100" t="s">
        <v>3272</v>
      </c>
      <c r="B11" s="101">
        <v>8000</v>
      </c>
      <c r="C11" s="101" t="s">
        <v>1880</v>
      </c>
    </row>
    <row r="12" spans="1:12" s="129" customFormat="1">
      <c r="A12" s="272" t="s">
        <v>3273</v>
      </c>
      <c r="B12" s="273">
        <v>83500</v>
      </c>
      <c r="C12" s="273" t="s">
        <v>1880</v>
      </c>
    </row>
    <row r="13" spans="1:12">
      <c r="A13" s="100" t="s">
        <v>3274</v>
      </c>
      <c r="B13" s="101">
        <v>15800</v>
      </c>
      <c r="C13" s="101" t="s">
        <v>1880</v>
      </c>
    </row>
    <row r="14" spans="1:12">
      <c r="A14" s="100" t="s">
        <v>3275</v>
      </c>
      <c r="B14" s="101">
        <v>9800</v>
      </c>
      <c r="C14" s="101" t="s">
        <v>1880</v>
      </c>
    </row>
    <row r="15" spans="1:12" s="129" customFormat="1">
      <c r="A15" s="272" t="s">
        <v>3276</v>
      </c>
      <c r="B15" s="273">
        <v>33500</v>
      </c>
      <c r="C15" s="273" t="s">
        <v>1880</v>
      </c>
    </row>
    <row r="16" spans="1:12">
      <c r="A16" s="100" t="s">
        <v>3277</v>
      </c>
      <c r="B16" s="101">
        <v>9800</v>
      </c>
      <c r="C16" s="101" t="s">
        <v>1880</v>
      </c>
    </row>
    <row r="17" spans="1:3">
      <c r="A17" s="100" t="s">
        <v>3278</v>
      </c>
      <c r="B17" s="101">
        <v>13150</v>
      </c>
      <c r="C17" s="101" t="s">
        <v>1880</v>
      </c>
    </row>
    <row r="18" spans="1:3">
      <c r="A18" s="100" t="s">
        <v>3279</v>
      </c>
      <c r="B18" s="101">
        <v>8000</v>
      </c>
      <c r="C18" s="101" t="s">
        <v>1880</v>
      </c>
    </row>
    <row r="19" spans="1:3">
      <c r="A19" s="100" t="s">
        <v>3280</v>
      </c>
      <c r="B19" s="101">
        <v>11800</v>
      </c>
      <c r="C19" s="101" t="s">
        <v>1880</v>
      </c>
    </row>
    <row r="20" spans="1:3">
      <c r="A20" s="266" t="s">
        <v>3281</v>
      </c>
      <c r="B20" s="267"/>
      <c r="C20" s="268"/>
    </row>
    <row r="21" spans="1:3">
      <c r="A21" s="102" t="s">
        <v>3282</v>
      </c>
      <c r="B21" s="103">
        <f>500</f>
        <v>500</v>
      </c>
      <c r="C21" s="101" t="s">
        <v>1884</v>
      </c>
    </row>
    <row r="22" spans="1:3">
      <c r="A22" s="102" t="s">
        <v>3283</v>
      </c>
      <c r="B22" s="104">
        <f>500</f>
        <v>500</v>
      </c>
      <c r="C22" s="101" t="s">
        <v>1884</v>
      </c>
    </row>
    <row r="23" spans="1:3">
      <c r="A23" s="102" t="s">
        <v>3317</v>
      </c>
      <c r="B23" s="104">
        <f>500</f>
        <v>500</v>
      </c>
      <c r="C23" s="101" t="s">
        <v>1884</v>
      </c>
    </row>
    <row r="24" spans="1:3" ht="28.5" customHeight="1">
      <c r="A24" s="102" t="s">
        <v>3284</v>
      </c>
      <c r="B24" s="212">
        <f>710</f>
        <v>710</v>
      </c>
      <c r="C24" s="101" t="s">
        <v>1884</v>
      </c>
    </row>
    <row r="25" spans="1:3" ht="17.25" customHeight="1">
      <c r="A25" s="105" t="s">
        <v>3285</v>
      </c>
      <c r="B25" s="213">
        <f>1400</f>
        <v>1400</v>
      </c>
      <c r="C25" s="101" t="s">
        <v>1884</v>
      </c>
    </row>
    <row r="26" spans="1:3">
      <c r="A26" s="106" t="s">
        <v>3286</v>
      </c>
      <c r="B26" s="107">
        <v>1015</v>
      </c>
      <c r="C26" s="101" t="s">
        <v>1884</v>
      </c>
    </row>
    <row r="27" spans="1:3">
      <c r="A27" s="106" t="s">
        <v>3287</v>
      </c>
      <c r="B27" s="107">
        <f>980</f>
        <v>980</v>
      </c>
      <c r="C27" s="101" t="s">
        <v>1884</v>
      </c>
    </row>
    <row r="28" spans="1:3" ht="32.25" customHeight="1">
      <c r="A28" s="108" t="s">
        <v>3288</v>
      </c>
      <c r="B28" s="107">
        <f>1300</f>
        <v>1300</v>
      </c>
      <c r="C28" s="101" t="s">
        <v>1884</v>
      </c>
    </row>
    <row r="29" spans="1:3">
      <c r="A29" s="106" t="s">
        <v>3289</v>
      </c>
      <c r="B29" s="107">
        <f>1290</f>
        <v>1290</v>
      </c>
      <c r="C29" s="101" t="s">
        <v>1884</v>
      </c>
    </row>
    <row r="30" spans="1:3">
      <c r="A30" s="106" t="s">
        <v>3290</v>
      </c>
      <c r="B30" s="107">
        <f>1150</f>
        <v>1150</v>
      </c>
      <c r="C30" s="101" t="s">
        <v>1884</v>
      </c>
    </row>
    <row r="31" spans="1:3" s="129" customFormat="1">
      <c r="A31" s="274" t="s">
        <v>3291</v>
      </c>
      <c r="B31" s="275">
        <f>1000</f>
        <v>1000</v>
      </c>
      <c r="C31" s="273" t="s">
        <v>1884</v>
      </c>
    </row>
    <row r="32" spans="1:3">
      <c r="A32" s="106" t="s">
        <v>3292</v>
      </c>
      <c r="B32" s="107">
        <f>880</f>
        <v>880</v>
      </c>
      <c r="C32" s="101" t="s">
        <v>1884</v>
      </c>
    </row>
    <row r="33" spans="1:3">
      <c r="A33" s="106" t="s">
        <v>3293</v>
      </c>
      <c r="B33" s="109">
        <f>2240</f>
        <v>2240</v>
      </c>
      <c r="C33" s="101" t="s">
        <v>1884</v>
      </c>
    </row>
    <row r="34" spans="1:3">
      <c r="A34" s="106" t="s">
        <v>3294</v>
      </c>
      <c r="B34" s="109">
        <f>1830</f>
        <v>1830</v>
      </c>
      <c r="C34" s="101" t="s">
        <v>1884</v>
      </c>
    </row>
    <row r="35" spans="1:3">
      <c r="A35" s="106" t="s">
        <v>3295</v>
      </c>
      <c r="B35" s="109">
        <f>1700</f>
        <v>1700</v>
      </c>
      <c r="C35" s="101" t="s">
        <v>1884</v>
      </c>
    </row>
    <row r="36" spans="1:3" s="129" customFormat="1">
      <c r="A36" s="274" t="s">
        <v>3296</v>
      </c>
      <c r="B36" s="276">
        <f>1560</f>
        <v>1560</v>
      </c>
      <c r="C36" s="273" t="s">
        <v>1884</v>
      </c>
    </row>
    <row r="37" spans="1:3" s="129" customFormat="1">
      <c r="A37" s="274" t="s">
        <v>3297</v>
      </c>
      <c r="B37" s="275">
        <f>1290</f>
        <v>1290</v>
      </c>
      <c r="C37" s="273" t="s">
        <v>1884</v>
      </c>
    </row>
    <row r="38" spans="1:3">
      <c r="A38" s="106" t="s">
        <v>3298</v>
      </c>
      <c r="B38" s="107">
        <v>1120</v>
      </c>
      <c r="C38" s="101" t="s">
        <v>1884</v>
      </c>
    </row>
    <row r="39" spans="1:3">
      <c r="A39" s="106" t="s">
        <v>3299</v>
      </c>
      <c r="B39" s="107">
        <v>1150</v>
      </c>
      <c r="C39" s="101" t="s">
        <v>1884</v>
      </c>
    </row>
    <row r="40" spans="1:3">
      <c r="A40" s="106" t="s">
        <v>3300</v>
      </c>
      <c r="B40" s="109">
        <f>3240</f>
        <v>3240</v>
      </c>
      <c r="C40" s="101" t="s">
        <v>1884</v>
      </c>
    </row>
    <row r="41" spans="1:3">
      <c r="A41" s="110" t="s">
        <v>3301</v>
      </c>
      <c r="B41" s="103">
        <f>5000</f>
        <v>5000</v>
      </c>
      <c r="C41" s="101" t="s">
        <v>1884</v>
      </c>
    </row>
    <row r="42" spans="1:3">
      <c r="A42" s="110" t="s">
        <v>3302</v>
      </c>
      <c r="B42" s="104">
        <f>4500</f>
        <v>4500</v>
      </c>
      <c r="C42" s="101" t="s">
        <v>1884</v>
      </c>
    </row>
    <row r="43" spans="1:3">
      <c r="A43" s="111" t="s">
        <v>3303</v>
      </c>
      <c r="B43" s="112">
        <f>5120</f>
        <v>5120</v>
      </c>
      <c r="C43" s="101" t="s">
        <v>1884</v>
      </c>
    </row>
    <row r="44" spans="1:3">
      <c r="A44" s="106" t="s">
        <v>3304</v>
      </c>
      <c r="B44" s="113">
        <v>3480</v>
      </c>
      <c r="C44" s="101" t="s">
        <v>1884</v>
      </c>
    </row>
    <row r="45" spans="1:3">
      <c r="A45" s="106" t="s">
        <v>3305</v>
      </c>
      <c r="B45" s="113">
        <v>4002</v>
      </c>
      <c r="C45" s="101" t="s">
        <v>1884</v>
      </c>
    </row>
    <row r="46" spans="1:3">
      <c r="A46" s="106" t="s">
        <v>3306</v>
      </c>
      <c r="B46" s="113">
        <v>5075</v>
      </c>
      <c r="C46" s="101" t="s">
        <v>1884</v>
      </c>
    </row>
    <row r="47" spans="1:3">
      <c r="A47" s="114" t="s">
        <v>3307</v>
      </c>
      <c r="B47" s="115">
        <v>6525</v>
      </c>
      <c r="C47" s="101" t="s">
        <v>1884</v>
      </c>
    </row>
    <row r="48" spans="1:3">
      <c r="A48" s="106" t="s">
        <v>3308</v>
      </c>
      <c r="B48" s="113">
        <f>8600</f>
        <v>8600</v>
      </c>
      <c r="C48" s="101" t="s">
        <v>1884</v>
      </c>
    </row>
    <row r="49" spans="1:3">
      <c r="A49" s="106" t="s">
        <v>3309</v>
      </c>
      <c r="B49" s="113">
        <f>12600</f>
        <v>12600</v>
      </c>
      <c r="C49" s="101" t="s">
        <v>1884</v>
      </c>
    </row>
    <row r="50" spans="1:3">
      <c r="A50" s="106" t="s">
        <v>3310</v>
      </c>
      <c r="B50" s="113">
        <f>20650</f>
        <v>20650</v>
      </c>
      <c r="C50" s="101" t="s">
        <v>1884</v>
      </c>
    </row>
    <row r="51" spans="1:3">
      <c r="A51" s="106" t="s">
        <v>3311</v>
      </c>
      <c r="B51" s="113">
        <f>38400</f>
        <v>38400</v>
      </c>
      <c r="C51" s="101" t="s">
        <v>1884</v>
      </c>
    </row>
    <row r="52" spans="1:3">
      <c r="A52" s="106" t="s">
        <v>3312</v>
      </c>
      <c r="B52" s="113">
        <f>57350</f>
        <v>57350</v>
      </c>
      <c r="C52" s="101" t="s">
        <v>1884</v>
      </c>
    </row>
    <row r="53" spans="1:3">
      <c r="A53" s="269" t="s">
        <v>3313</v>
      </c>
      <c r="B53" s="270"/>
      <c r="C53" s="271"/>
    </row>
    <row r="54" spans="1:3" s="129" customFormat="1">
      <c r="A54" s="272" t="s">
        <v>3314</v>
      </c>
      <c r="B54" s="273">
        <v>147000</v>
      </c>
      <c r="C54" s="273" t="s">
        <v>1880</v>
      </c>
    </row>
    <row r="55" spans="1:3">
      <c r="A55" s="100" t="s">
        <v>3315</v>
      </c>
      <c r="B55" s="101">
        <v>194000</v>
      </c>
      <c r="C55" s="101" t="s">
        <v>1880</v>
      </c>
    </row>
    <row r="56" spans="1:3" ht="16.5" customHeight="1">
      <c r="A56" s="116" t="s">
        <v>3316</v>
      </c>
      <c r="B56" s="101">
        <v>235200</v>
      </c>
      <c r="C56" s="101" t="s">
        <v>1880</v>
      </c>
    </row>
  </sheetData>
  <mergeCells count="4">
    <mergeCell ref="A1:L1"/>
    <mergeCell ref="A2:L5"/>
    <mergeCell ref="A20:C20"/>
    <mergeCell ref="A53:C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78"/>
  <sheetViews>
    <sheetView topLeftCell="A70" workbookViewId="0">
      <selection activeCell="A88" sqref="A88"/>
    </sheetView>
  </sheetViews>
  <sheetFormatPr defaultRowHeight="15"/>
  <cols>
    <col min="1" max="1" width="123.140625" customWidth="1"/>
    <col min="2" max="2" width="46.42578125" customWidth="1"/>
  </cols>
  <sheetData>
    <row r="1" spans="1:1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7" spans="1:12">
      <c r="A7" s="100" t="s">
        <v>3323</v>
      </c>
      <c r="B7" s="101" t="s">
        <v>2210</v>
      </c>
    </row>
    <row r="8" spans="1:12">
      <c r="A8" s="100" t="s">
        <v>3324</v>
      </c>
      <c r="B8" s="101" t="s">
        <v>2210</v>
      </c>
    </row>
    <row r="9" spans="1:12">
      <c r="A9" s="100" t="s">
        <v>3325</v>
      </c>
      <c r="B9" s="101" t="s">
        <v>2210</v>
      </c>
    </row>
    <row r="10" spans="1:12">
      <c r="A10" s="100" t="s">
        <v>3326</v>
      </c>
      <c r="B10" s="101" t="s">
        <v>2210</v>
      </c>
    </row>
    <row r="11" spans="1:12">
      <c r="A11" s="100" t="s">
        <v>3327</v>
      </c>
      <c r="B11" s="101" t="s">
        <v>2210</v>
      </c>
    </row>
    <row r="12" spans="1:12">
      <c r="A12" s="100" t="s">
        <v>3328</v>
      </c>
      <c r="B12" s="101" t="s">
        <v>2210</v>
      </c>
    </row>
    <row r="13" spans="1:12">
      <c r="A13" s="100" t="s">
        <v>3329</v>
      </c>
      <c r="B13" s="101" t="s">
        <v>2210</v>
      </c>
    </row>
    <row r="14" spans="1:12">
      <c r="A14" s="100" t="s">
        <v>3330</v>
      </c>
      <c r="B14" s="101" t="s">
        <v>2210</v>
      </c>
    </row>
    <row r="15" spans="1:12">
      <c r="A15" s="100" t="s">
        <v>3331</v>
      </c>
      <c r="B15" s="101" t="s">
        <v>2210</v>
      </c>
    </row>
    <row r="16" spans="1:12">
      <c r="A16" s="100" t="s">
        <v>3332</v>
      </c>
      <c r="B16" s="101" t="s">
        <v>2210</v>
      </c>
    </row>
    <row r="17" spans="1:2">
      <c r="A17" s="100" t="s">
        <v>3333</v>
      </c>
      <c r="B17" s="101" t="s">
        <v>2210</v>
      </c>
    </row>
    <row r="18" spans="1:2">
      <c r="A18" s="100" t="s">
        <v>3334</v>
      </c>
      <c r="B18" s="101" t="s">
        <v>2210</v>
      </c>
    </row>
    <row r="19" spans="1:2">
      <c r="A19" s="100" t="s">
        <v>3335</v>
      </c>
      <c r="B19" s="101" t="s">
        <v>2210</v>
      </c>
    </row>
    <row r="20" spans="1:2">
      <c r="A20" s="100" t="s">
        <v>3336</v>
      </c>
      <c r="B20" s="101" t="s">
        <v>2210</v>
      </c>
    </row>
    <row r="21" spans="1:2">
      <c r="A21" s="100" t="s">
        <v>3337</v>
      </c>
      <c r="B21" s="101" t="s">
        <v>2210</v>
      </c>
    </row>
    <row r="22" spans="1:2">
      <c r="A22" s="100" t="s">
        <v>3338</v>
      </c>
      <c r="B22" s="101" t="s">
        <v>2210</v>
      </c>
    </row>
    <row r="23" spans="1:2">
      <c r="A23" s="100" t="s">
        <v>3339</v>
      </c>
      <c r="B23" s="101" t="s">
        <v>2210</v>
      </c>
    </row>
    <row r="24" spans="1:2">
      <c r="A24" s="100" t="s">
        <v>3340</v>
      </c>
      <c r="B24" s="101" t="s">
        <v>2210</v>
      </c>
    </row>
    <row r="25" spans="1:2">
      <c r="A25" s="100" t="s">
        <v>3341</v>
      </c>
      <c r="B25" s="101" t="s">
        <v>2210</v>
      </c>
    </row>
    <row r="26" spans="1:2">
      <c r="A26" s="100" t="s">
        <v>3342</v>
      </c>
      <c r="B26" s="101" t="s">
        <v>2210</v>
      </c>
    </row>
    <row r="27" spans="1:2">
      <c r="A27" s="100" t="s">
        <v>3343</v>
      </c>
      <c r="B27" s="101" t="s">
        <v>2210</v>
      </c>
    </row>
    <row r="28" spans="1:2">
      <c r="A28" s="100" t="s">
        <v>3344</v>
      </c>
      <c r="B28" s="101" t="s">
        <v>2210</v>
      </c>
    </row>
    <row r="29" spans="1:2">
      <c r="A29" s="100" t="s">
        <v>3345</v>
      </c>
      <c r="B29" s="101" t="s">
        <v>2210</v>
      </c>
    </row>
    <row r="30" spans="1:2">
      <c r="A30" s="100" t="s">
        <v>3346</v>
      </c>
      <c r="B30" s="101" t="s">
        <v>2210</v>
      </c>
    </row>
    <row r="31" spans="1:2">
      <c r="A31" s="100" t="s">
        <v>3347</v>
      </c>
      <c r="B31" s="101" t="s">
        <v>2210</v>
      </c>
    </row>
    <row r="32" spans="1:2">
      <c r="A32" s="100" t="s">
        <v>3348</v>
      </c>
      <c r="B32" s="101" t="s">
        <v>2210</v>
      </c>
    </row>
    <row r="33" spans="1:2">
      <c r="A33" s="100" t="s">
        <v>3349</v>
      </c>
      <c r="B33" s="101" t="s">
        <v>2210</v>
      </c>
    </row>
    <row r="34" spans="1:2">
      <c r="A34" s="100" t="s">
        <v>3350</v>
      </c>
      <c r="B34" s="101" t="s">
        <v>2210</v>
      </c>
    </row>
    <row r="35" spans="1:2">
      <c r="A35" s="100" t="s">
        <v>3351</v>
      </c>
      <c r="B35" s="101" t="s">
        <v>2210</v>
      </c>
    </row>
    <row r="36" spans="1:2">
      <c r="A36" s="100" t="s">
        <v>3352</v>
      </c>
      <c r="B36" s="101" t="s">
        <v>2210</v>
      </c>
    </row>
    <row r="37" spans="1:2">
      <c r="A37" s="100" t="s">
        <v>3353</v>
      </c>
      <c r="B37" s="101" t="s">
        <v>2210</v>
      </c>
    </row>
    <row r="38" spans="1:2">
      <c r="A38" s="100" t="s">
        <v>3354</v>
      </c>
      <c r="B38" s="101" t="s">
        <v>2210</v>
      </c>
    </row>
    <row r="39" spans="1:2">
      <c r="A39" s="100" t="s">
        <v>3355</v>
      </c>
      <c r="B39" s="101" t="s">
        <v>2210</v>
      </c>
    </row>
    <row r="40" spans="1:2">
      <c r="A40" s="100" t="s">
        <v>3356</v>
      </c>
      <c r="B40" s="101" t="s">
        <v>2210</v>
      </c>
    </row>
    <row r="41" spans="1:2">
      <c r="A41" s="100" t="s">
        <v>3357</v>
      </c>
      <c r="B41" s="101" t="s">
        <v>2210</v>
      </c>
    </row>
    <row r="42" spans="1:2">
      <c r="A42" s="100" t="s">
        <v>3358</v>
      </c>
      <c r="B42" s="101" t="s">
        <v>2210</v>
      </c>
    </row>
    <row r="43" spans="1:2">
      <c r="A43" s="100" t="s">
        <v>3359</v>
      </c>
      <c r="B43" s="101" t="s">
        <v>2210</v>
      </c>
    </row>
    <row r="44" spans="1:2">
      <c r="A44" s="100" t="s">
        <v>3360</v>
      </c>
      <c r="B44" s="101" t="s">
        <v>2210</v>
      </c>
    </row>
    <row r="45" spans="1:2">
      <c r="A45" s="100" t="s">
        <v>3361</v>
      </c>
      <c r="B45" s="101" t="s">
        <v>2210</v>
      </c>
    </row>
    <row r="46" spans="1:2">
      <c r="A46" s="100" t="s">
        <v>3362</v>
      </c>
      <c r="B46" s="101" t="s">
        <v>2210</v>
      </c>
    </row>
    <row r="47" spans="1:2">
      <c r="A47" s="100" t="s">
        <v>3363</v>
      </c>
      <c r="B47" s="101" t="s">
        <v>2210</v>
      </c>
    </row>
    <row r="48" spans="1:2">
      <c r="A48" s="100" t="s">
        <v>3364</v>
      </c>
      <c r="B48" s="101" t="s">
        <v>2210</v>
      </c>
    </row>
    <row r="49" spans="1:2">
      <c r="A49" s="100" t="s">
        <v>3365</v>
      </c>
      <c r="B49" s="101" t="s">
        <v>2210</v>
      </c>
    </row>
    <row r="50" spans="1:2">
      <c r="A50" s="100" t="s">
        <v>3366</v>
      </c>
      <c r="B50" s="101" t="s">
        <v>2210</v>
      </c>
    </row>
    <row r="51" spans="1:2">
      <c r="A51" s="100" t="s">
        <v>3367</v>
      </c>
      <c r="B51" s="101" t="s">
        <v>2210</v>
      </c>
    </row>
    <row r="52" spans="1:2">
      <c r="A52" s="100" t="s">
        <v>3368</v>
      </c>
      <c r="B52" s="101"/>
    </row>
    <row r="53" spans="1:2">
      <c r="A53" s="100" t="s">
        <v>3369</v>
      </c>
      <c r="B53" s="101" t="s">
        <v>2210</v>
      </c>
    </row>
    <row r="54" spans="1:2">
      <c r="A54" s="100" t="s">
        <v>3370</v>
      </c>
      <c r="B54" s="101" t="s">
        <v>2210</v>
      </c>
    </row>
    <row r="55" spans="1:2">
      <c r="A55" s="100" t="s">
        <v>3371</v>
      </c>
      <c r="B55" s="101" t="s">
        <v>2210</v>
      </c>
    </row>
    <row r="56" spans="1:2">
      <c r="A56" s="100" t="s">
        <v>3372</v>
      </c>
      <c r="B56" s="101" t="s">
        <v>2210</v>
      </c>
    </row>
    <row r="57" spans="1:2">
      <c r="A57" s="100" t="s">
        <v>3373</v>
      </c>
      <c r="B57" s="101" t="s">
        <v>2210</v>
      </c>
    </row>
    <row r="58" spans="1:2">
      <c r="A58" s="100" t="s">
        <v>3374</v>
      </c>
      <c r="B58" s="101" t="s">
        <v>2210</v>
      </c>
    </row>
    <row r="59" spans="1:2">
      <c r="A59" s="100" t="s">
        <v>3375</v>
      </c>
      <c r="B59" s="101" t="s">
        <v>2210</v>
      </c>
    </row>
    <row r="60" spans="1:2">
      <c r="A60" s="100" t="s">
        <v>3376</v>
      </c>
      <c r="B60" s="101" t="s">
        <v>2210</v>
      </c>
    </row>
    <row r="61" spans="1:2">
      <c r="A61" s="100" t="s">
        <v>3377</v>
      </c>
      <c r="B61" s="101" t="s">
        <v>2210</v>
      </c>
    </row>
    <row r="62" spans="1:2">
      <c r="A62" s="100" t="s">
        <v>3378</v>
      </c>
      <c r="B62" s="101" t="s">
        <v>2210</v>
      </c>
    </row>
    <row r="63" spans="1:2">
      <c r="A63" s="100" t="s">
        <v>3379</v>
      </c>
      <c r="B63" s="101" t="s">
        <v>2210</v>
      </c>
    </row>
    <row r="64" spans="1:2">
      <c r="A64" s="100" t="s">
        <v>3380</v>
      </c>
      <c r="B64" s="101" t="s">
        <v>2210</v>
      </c>
    </row>
    <row r="65" spans="1:2">
      <c r="A65" s="100" t="s">
        <v>3381</v>
      </c>
      <c r="B65" s="101" t="s">
        <v>2210</v>
      </c>
    </row>
    <row r="66" spans="1:2">
      <c r="A66" s="100" t="s">
        <v>3382</v>
      </c>
      <c r="B66" s="101" t="s">
        <v>2210</v>
      </c>
    </row>
    <row r="67" spans="1:2">
      <c r="A67" s="100" t="s">
        <v>3383</v>
      </c>
      <c r="B67" s="101" t="s">
        <v>2210</v>
      </c>
    </row>
    <row r="68" spans="1:2">
      <c r="A68" s="100" t="s">
        <v>3384</v>
      </c>
      <c r="B68" s="101" t="s">
        <v>2210</v>
      </c>
    </row>
    <row r="69" spans="1:2">
      <c r="A69" s="100" t="s">
        <v>3385</v>
      </c>
      <c r="B69" s="101" t="s">
        <v>2210</v>
      </c>
    </row>
    <row r="70" spans="1:2">
      <c r="A70" s="100" t="s">
        <v>3386</v>
      </c>
      <c r="B70" s="101" t="s">
        <v>2210</v>
      </c>
    </row>
    <row r="71" spans="1:2">
      <c r="A71" s="100" t="s">
        <v>3387</v>
      </c>
      <c r="B71" s="101" t="s">
        <v>2210</v>
      </c>
    </row>
    <row r="72" spans="1:2">
      <c r="A72" s="100" t="s">
        <v>3388</v>
      </c>
      <c r="B72" s="101" t="s">
        <v>2210</v>
      </c>
    </row>
    <row r="73" spans="1:2">
      <c r="A73" s="100" t="s">
        <v>3389</v>
      </c>
      <c r="B73" s="101" t="s">
        <v>2210</v>
      </c>
    </row>
    <row r="74" spans="1:2">
      <c r="A74" s="100" t="s">
        <v>3390</v>
      </c>
      <c r="B74" s="101" t="s">
        <v>2210</v>
      </c>
    </row>
    <row r="75" spans="1:2">
      <c r="A75" s="100" t="s">
        <v>3391</v>
      </c>
      <c r="B75" s="101" t="s">
        <v>2210</v>
      </c>
    </row>
    <row r="76" spans="1:2">
      <c r="A76" s="100" t="s">
        <v>3392</v>
      </c>
      <c r="B76" s="101" t="s">
        <v>2210</v>
      </c>
    </row>
    <row r="77" spans="1:2">
      <c r="A77" s="100" t="s">
        <v>3393</v>
      </c>
      <c r="B77" s="101" t="s">
        <v>2210</v>
      </c>
    </row>
    <row r="78" spans="1:2">
      <c r="A78" s="100" t="s">
        <v>3394</v>
      </c>
      <c r="B78" s="101" t="s">
        <v>2210</v>
      </c>
    </row>
  </sheetData>
  <mergeCells count="2">
    <mergeCell ref="A1:L1"/>
    <mergeCell ref="A2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1116"/>
  <sheetViews>
    <sheetView tabSelected="1" topLeftCell="A535" workbookViewId="0">
      <selection activeCell="E547" sqref="E547"/>
    </sheetView>
  </sheetViews>
  <sheetFormatPr defaultRowHeight="15"/>
  <cols>
    <col min="1" max="1" width="82.140625" style="165" customWidth="1"/>
    <col min="2" max="2" width="20.5703125" style="166" customWidth="1"/>
  </cols>
  <sheetData>
    <row r="1" spans="1:2">
      <c r="A1" s="167" t="s">
        <v>0</v>
      </c>
      <c r="B1" s="149"/>
    </row>
    <row r="2" spans="1:2" ht="48.75">
      <c r="A2" s="167" t="s">
        <v>4098</v>
      </c>
      <c r="B2" s="149"/>
    </row>
    <row r="3" spans="1:2" ht="23.25">
      <c r="A3" s="150" t="s">
        <v>4112</v>
      </c>
      <c r="B3" s="168" t="s">
        <v>5226</v>
      </c>
    </row>
    <row r="4" spans="1:2" s="24" customFormat="1" ht="18.75" customHeight="1">
      <c r="A4" s="151" t="s">
        <v>4113</v>
      </c>
      <c r="B4" s="152"/>
    </row>
    <row r="5" spans="1:2" s="24" customFormat="1" ht="17.25" customHeight="1">
      <c r="A5" s="141" t="s">
        <v>4114</v>
      </c>
      <c r="B5" s="142">
        <v>2990</v>
      </c>
    </row>
    <row r="6" spans="1:2" s="24" customFormat="1" ht="17.25" customHeight="1">
      <c r="A6" s="141" t="s">
        <v>4115</v>
      </c>
      <c r="B6" s="142">
        <v>1000</v>
      </c>
    </row>
    <row r="7" spans="1:2" s="24" customFormat="1" ht="21" customHeight="1">
      <c r="A7" s="141" t="s">
        <v>4116</v>
      </c>
      <c r="B7" s="142">
        <v>490</v>
      </c>
    </row>
    <row r="8" spans="1:2" s="24" customFormat="1" ht="15" customHeight="1">
      <c r="A8" s="141" t="s">
        <v>4117</v>
      </c>
      <c r="B8" s="142">
        <v>10700</v>
      </c>
    </row>
    <row r="9" spans="1:2" s="24" customFormat="1" ht="23.25" customHeight="1">
      <c r="A9" s="141" t="s">
        <v>4118</v>
      </c>
      <c r="B9" s="142">
        <v>2000</v>
      </c>
    </row>
    <row r="10" spans="1:2" s="24" customFormat="1" ht="18" customHeight="1">
      <c r="A10" s="141" t="s">
        <v>4119</v>
      </c>
      <c r="B10" s="142">
        <v>2990</v>
      </c>
    </row>
    <row r="11" spans="1:2" s="24" customFormat="1" ht="17.25" customHeight="1">
      <c r="A11" s="141" t="s">
        <v>4120</v>
      </c>
      <c r="B11" s="142">
        <v>3990</v>
      </c>
    </row>
    <row r="12" spans="1:2" s="24" customFormat="1" ht="23.25" customHeight="1">
      <c r="A12" s="141" t="s">
        <v>4121</v>
      </c>
      <c r="B12" s="142">
        <v>5990</v>
      </c>
    </row>
    <row r="13" spans="1:2" s="24" customFormat="1" ht="21.75" customHeight="1">
      <c r="A13" s="141" t="s">
        <v>4122</v>
      </c>
      <c r="B13" s="142">
        <v>4990</v>
      </c>
    </row>
    <row r="14" spans="1:2" s="24" customFormat="1">
      <c r="A14" s="141" t="s">
        <v>4123</v>
      </c>
      <c r="B14" s="142">
        <v>6390</v>
      </c>
    </row>
    <row r="15" spans="1:2" s="24" customFormat="1" ht="18.75" customHeight="1">
      <c r="A15" s="141" t="s">
        <v>4124</v>
      </c>
      <c r="B15" s="142">
        <v>18580</v>
      </c>
    </row>
    <row r="16" spans="1:2" s="24" customFormat="1" ht="32.25" customHeight="1">
      <c r="A16" s="141" t="s">
        <v>4125</v>
      </c>
      <c r="B16" s="142">
        <v>490</v>
      </c>
    </row>
    <row r="17" spans="1:2" s="24" customFormat="1" ht="33" customHeight="1">
      <c r="A17" s="141" t="s">
        <v>4126</v>
      </c>
      <c r="B17" s="142">
        <v>790</v>
      </c>
    </row>
    <row r="18" spans="1:2" s="24" customFormat="1" ht="19.5" customHeight="1">
      <c r="A18" s="141" t="s">
        <v>4127</v>
      </c>
      <c r="B18" s="142">
        <v>490</v>
      </c>
    </row>
    <row r="19" spans="1:2" s="24" customFormat="1" ht="32.25" customHeight="1">
      <c r="A19" s="141" t="s">
        <v>4128</v>
      </c>
      <c r="B19" s="142">
        <v>870</v>
      </c>
    </row>
    <row r="20" spans="1:2" s="24" customFormat="1" ht="20.25" customHeight="1">
      <c r="A20" s="141" t="s">
        <v>4129</v>
      </c>
      <c r="B20" s="142">
        <v>290</v>
      </c>
    </row>
    <row r="21" spans="1:2" s="24" customFormat="1" ht="18.75" customHeight="1">
      <c r="A21" s="141" t="s">
        <v>4130</v>
      </c>
      <c r="B21" s="142">
        <v>1520</v>
      </c>
    </row>
    <row r="22" spans="1:2" s="24" customFormat="1" ht="18" customHeight="1">
      <c r="A22" s="141" t="s">
        <v>4131</v>
      </c>
      <c r="B22" s="142">
        <v>590</v>
      </c>
    </row>
    <row r="23" spans="1:2" s="24" customFormat="1" ht="15" customHeight="1">
      <c r="A23" s="141" t="s">
        <v>4132</v>
      </c>
      <c r="B23" s="142">
        <v>1140</v>
      </c>
    </row>
    <row r="24" spans="1:2" s="24" customFormat="1" ht="18.75" customHeight="1">
      <c r="A24" s="141" t="s">
        <v>4133</v>
      </c>
      <c r="B24" s="142">
        <v>600</v>
      </c>
    </row>
    <row r="25" spans="1:2" s="24" customFormat="1" ht="15.75" customHeight="1">
      <c r="A25" s="141" t="s">
        <v>4134</v>
      </c>
      <c r="B25" s="142">
        <v>500</v>
      </c>
    </row>
    <row r="26" spans="1:2" s="24" customFormat="1" ht="21" customHeight="1">
      <c r="A26" s="141" t="s">
        <v>4135</v>
      </c>
      <c r="B26" s="142">
        <v>200</v>
      </c>
    </row>
    <row r="27" spans="1:2" s="24" customFormat="1">
      <c r="A27" s="141" t="s">
        <v>4136</v>
      </c>
      <c r="B27" s="142">
        <v>1990</v>
      </c>
    </row>
    <row r="28" spans="1:2" s="24" customFormat="1">
      <c r="A28" s="141" t="s">
        <v>4137</v>
      </c>
      <c r="B28" s="142">
        <v>1990</v>
      </c>
    </row>
    <row r="29" spans="1:2" s="24" customFormat="1">
      <c r="A29" s="141" t="s">
        <v>4138</v>
      </c>
      <c r="B29" s="142">
        <v>1990</v>
      </c>
    </row>
    <row r="30" spans="1:2" s="24" customFormat="1">
      <c r="A30" s="141" t="s">
        <v>4139</v>
      </c>
      <c r="B30" s="142">
        <v>990</v>
      </c>
    </row>
    <row r="31" spans="1:2" s="24" customFormat="1" ht="22.5">
      <c r="A31" s="141" t="s">
        <v>4140</v>
      </c>
      <c r="B31" s="142">
        <v>15990</v>
      </c>
    </row>
    <row r="32" spans="1:2" s="24" customFormat="1" ht="22.5">
      <c r="A32" s="141" t="s">
        <v>4141</v>
      </c>
      <c r="B32" s="142">
        <v>36000</v>
      </c>
    </row>
    <row r="33" spans="1:2" s="24" customFormat="1" ht="22.5">
      <c r="A33" s="141" t="s">
        <v>4142</v>
      </c>
      <c r="B33" s="142">
        <v>35000</v>
      </c>
    </row>
    <row r="34" spans="1:2" s="24" customFormat="1" ht="22.5">
      <c r="A34" s="141" t="s">
        <v>4143</v>
      </c>
      <c r="B34" s="142">
        <v>18300</v>
      </c>
    </row>
    <row r="35" spans="1:2" s="24" customFormat="1" ht="22.5">
      <c r="A35" s="141" t="s">
        <v>4144</v>
      </c>
      <c r="B35" s="142">
        <v>9740</v>
      </c>
    </row>
    <row r="36" spans="1:2" s="24" customFormat="1" ht="22.5">
      <c r="A36" s="141" t="s">
        <v>4145</v>
      </c>
      <c r="B36" s="142">
        <v>16010</v>
      </c>
    </row>
    <row r="37" spans="1:2" s="24" customFormat="1">
      <c r="A37" s="141" t="s">
        <v>4146</v>
      </c>
      <c r="B37" s="142">
        <v>8800</v>
      </c>
    </row>
    <row r="38" spans="1:2" s="24" customFormat="1">
      <c r="A38" s="141" t="s">
        <v>4147</v>
      </c>
      <c r="B38" s="142">
        <v>9900</v>
      </c>
    </row>
    <row r="39" spans="1:2" s="24" customFormat="1">
      <c r="A39" s="141" t="s">
        <v>4148</v>
      </c>
      <c r="B39" s="142">
        <v>29900</v>
      </c>
    </row>
    <row r="40" spans="1:2" s="24" customFormat="1">
      <c r="A40" s="141" t="s">
        <v>4149</v>
      </c>
      <c r="B40" s="142">
        <v>3900</v>
      </c>
    </row>
    <row r="41" spans="1:2" s="24" customFormat="1" ht="22.5">
      <c r="A41" s="141" t="s">
        <v>4150</v>
      </c>
      <c r="B41" s="142">
        <v>3990</v>
      </c>
    </row>
    <row r="42" spans="1:2" s="24" customFormat="1" ht="22.5">
      <c r="A42" s="141" t="s">
        <v>4151</v>
      </c>
      <c r="B42" s="142">
        <v>1100</v>
      </c>
    </row>
    <row r="43" spans="1:2" s="24" customFormat="1" ht="22.5">
      <c r="A43" s="141" t="s">
        <v>4152</v>
      </c>
      <c r="B43" s="142">
        <v>1300</v>
      </c>
    </row>
    <row r="44" spans="1:2" s="24" customFormat="1">
      <c r="A44" s="141" t="s">
        <v>4153</v>
      </c>
      <c r="B44" s="142">
        <v>900</v>
      </c>
    </row>
    <row r="45" spans="1:2" s="24" customFormat="1">
      <c r="A45" s="141" t="s">
        <v>4154</v>
      </c>
      <c r="B45" s="142">
        <v>5900</v>
      </c>
    </row>
    <row r="46" spans="1:2" s="24" customFormat="1" ht="22.5">
      <c r="A46" s="141" t="s">
        <v>4155</v>
      </c>
      <c r="B46" s="142">
        <v>29900</v>
      </c>
    </row>
    <row r="47" spans="1:2" s="24" customFormat="1" ht="22.5">
      <c r="A47" s="141" t="s">
        <v>4156</v>
      </c>
      <c r="B47" s="142">
        <v>79900</v>
      </c>
    </row>
    <row r="48" spans="1:2" s="24" customFormat="1" ht="22.5">
      <c r="A48" s="141" t="s">
        <v>4157</v>
      </c>
      <c r="B48" s="142">
        <v>79900</v>
      </c>
    </row>
    <row r="49" spans="1:2" s="24" customFormat="1" ht="22.5">
      <c r="A49" s="141" t="s">
        <v>4158</v>
      </c>
      <c r="B49" s="142">
        <v>29000</v>
      </c>
    </row>
    <row r="50" spans="1:2" s="24" customFormat="1" ht="33.75">
      <c r="A50" s="141" t="s">
        <v>4159</v>
      </c>
      <c r="B50" s="142">
        <v>29000</v>
      </c>
    </row>
    <row r="51" spans="1:2" s="24" customFormat="1">
      <c r="A51" s="141" t="s">
        <v>4160</v>
      </c>
      <c r="B51" s="142">
        <v>5990</v>
      </c>
    </row>
    <row r="52" spans="1:2" s="24" customFormat="1" ht="22.5">
      <c r="A52" s="141" t="s">
        <v>4161</v>
      </c>
      <c r="B52" s="142">
        <v>19900</v>
      </c>
    </row>
    <row r="53" spans="1:2" s="24" customFormat="1">
      <c r="A53" s="141" t="s">
        <v>4162</v>
      </c>
      <c r="B53" s="142">
        <v>3490</v>
      </c>
    </row>
    <row r="54" spans="1:2" s="24" customFormat="1" ht="22.5">
      <c r="A54" s="141" t="s">
        <v>4163</v>
      </c>
      <c r="B54" s="142">
        <v>11420</v>
      </c>
    </row>
    <row r="55" spans="1:2" s="24" customFormat="1" ht="22.5">
      <c r="A55" s="141" t="s">
        <v>4164</v>
      </c>
      <c r="B55" s="142">
        <v>1990</v>
      </c>
    </row>
    <row r="56" spans="1:2" s="24" customFormat="1" ht="22.5">
      <c r="A56" s="141" t="s">
        <v>4165</v>
      </c>
      <c r="B56" s="142">
        <v>3900</v>
      </c>
    </row>
    <row r="57" spans="1:2" s="24" customFormat="1" ht="22.5">
      <c r="A57" s="141" t="s">
        <v>4166</v>
      </c>
      <c r="B57" s="142">
        <v>3900</v>
      </c>
    </row>
    <row r="58" spans="1:2" s="24" customFormat="1" ht="22.5">
      <c r="A58" s="141" t="s">
        <v>4167</v>
      </c>
      <c r="B58" s="142">
        <v>1500</v>
      </c>
    </row>
    <row r="59" spans="1:2" s="24" customFormat="1">
      <c r="A59" s="141" t="s">
        <v>4168</v>
      </c>
      <c r="B59" s="142">
        <v>6370</v>
      </c>
    </row>
    <row r="60" spans="1:2" s="24" customFormat="1">
      <c r="A60" s="141" t="s">
        <v>4169</v>
      </c>
      <c r="B60" s="142">
        <v>3400</v>
      </c>
    </row>
    <row r="61" spans="1:2" s="24" customFormat="1">
      <c r="A61" s="141" t="s">
        <v>4170</v>
      </c>
      <c r="B61" s="142">
        <v>3080</v>
      </c>
    </row>
    <row r="62" spans="1:2" s="24" customFormat="1">
      <c r="A62" s="141" t="s">
        <v>4171</v>
      </c>
      <c r="B62" s="142">
        <v>4230</v>
      </c>
    </row>
    <row r="63" spans="1:2" s="24" customFormat="1">
      <c r="A63" s="141" t="s">
        <v>4172</v>
      </c>
      <c r="B63" s="142">
        <v>3730</v>
      </c>
    </row>
    <row r="64" spans="1:2" s="24" customFormat="1">
      <c r="A64" s="141" t="s">
        <v>4173</v>
      </c>
      <c r="B64" s="142">
        <v>900</v>
      </c>
    </row>
    <row r="65" spans="1:2" s="24" customFormat="1">
      <c r="A65" s="141" t="s">
        <v>4174</v>
      </c>
      <c r="B65" s="142">
        <v>2200</v>
      </c>
    </row>
    <row r="66" spans="1:2" s="24" customFormat="1">
      <c r="A66" s="141" t="s">
        <v>4175</v>
      </c>
      <c r="B66" s="142">
        <v>1900</v>
      </c>
    </row>
    <row r="67" spans="1:2" s="24" customFormat="1">
      <c r="A67" s="141" t="s">
        <v>4176</v>
      </c>
      <c r="B67" s="142">
        <v>4240</v>
      </c>
    </row>
    <row r="68" spans="1:2" s="24" customFormat="1">
      <c r="A68" s="141" t="s">
        <v>4177</v>
      </c>
      <c r="B68" s="142">
        <v>2720</v>
      </c>
    </row>
    <row r="69" spans="1:2" s="24" customFormat="1">
      <c r="A69" s="141" t="s">
        <v>4178</v>
      </c>
      <c r="B69" s="142">
        <v>3030</v>
      </c>
    </row>
    <row r="70" spans="1:2" s="24" customFormat="1">
      <c r="A70" s="141" t="s">
        <v>4179</v>
      </c>
      <c r="B70" s="142">
        <v>3760</v>
      </c>
    </row>
    <row r="71" spans="1:2" s="24" customFormat="1">
      <c r="A71" s="141" t="s">
        <v>4180</v>
      </c>
      <c r="B71" s="142">
        <v>680</v>
      </c>
    </row>
    <row r="72" spans="1:2" s="24" customFormat="1">
      <c r="A72" s="141" t="s">
        <v>4181</v>
      </c>
      <c r="B72" s="142">
        <v>740</v>
      </c>
    </row>
    <row r="73" spans="1:2" s="24" customFormat="1">
      <c r="A73" s="141" t="s">
        <v>4182</v>
      </c>
      <c r="B73" s="142">
        <v>950</v>
      </c>
    </row>
    <row r="74" spans="1:2" s="24" customFormat="1">
      <c r="A74" s="141" t="s">
        <v>4183</v>
      </c>
      <c r="B74" s="142">
        <v>1060</v>
      </c>
    </row>
    <row r="75" spans="1:2" s="24" customFormat="1">
      <c r="A75" s="141" t="s">
        <v>4184</v>
      </c>
      <c r="B75" s="142">
        <v>540</v>
      </c>
    </row>
    <row r="76" spans="1:2" s="24" customFormat="1">
      <c r="A76" s="141" t="s">
        <v>4185</v>
      </c>
      <c r="B76" s="142">
        <v>540</v>
      </c>
    </row>
    <row r="77" spans="1:2" s="24" customFormat="1">
      <c r="A77" s="153" t="s">
        <v>4186</v>
      </c>
      <c r="B77" s="152"/>
    </row>
    <row r="78" spans="1:2" s="24" customFormat="1">
      <c r="A78" s="154" t="s">
        <v>4187</v>
      </c>
      <c r="B78" s="142">
        <v>5990</v>
      </c>
    </row>
    <row r="79" spans="1:2" s="24" customFormat="1">
      <c r="A79" s="151" t="s">
        <v>4188</v>
      </c>
      <c r="B79" s="152"/>
    </row>
    <row r="80" spans="1:2" s="24" customFormat="1">
      <c r="A80" s="154" t="s">
        <v>4189</v>
      </c>
      <c r="B80" s="142">
        <v>3990</v>
      </c>
    </row>
    <row r="81" spans="1:2" s="24" customFormat="1">
      <c r="A81" s="154" t="s">
        <v>4190</v>
      </c>
      <c r="B81" s="142">
        <v>3990</v>
      </c>
    </row>
    <row r="82" spans="1:2" s="24" customFormat="1">
      <c r="A82" s="154" t="s">
        <v>4191</v>
      </c>
      <c r="B82" s="142">
        <v>9090</v>
      </c>
    </row>
    <row r="83" spans="1:2" s="24" customFormat="1">
      <c r="A83" s="154" t="s">
        <v>4192</v>
      </c>
      <c r="B83" s="142">
        <v>9560</v>
      </c>
    </row>
    <row r="84" spans="1:2" s="24" customFormat="1">
      <c r="A84" s="154" t="s">
        <v>4193</v>
      </c>
      <c r="B84" s="142">
        <v>12940</v>
      </c>
    </row>
    <row r="85" spans="1:2" s="24" customFormat="1">
      <c r="A85" s="154" t="s">
        <v>4194</v>
      </c>
      <c r="B85" s="142">
        <v>1150</v>
      </c>
    </row>
    <row r="86" spans="1:2" s="24" customFormat="1">
      <c r="A86" s="154" t="s">
        <v>4195</v>
      </c>
      <c r="B86" s="142">
        <v>1250</v>
      </c>
    </row>
    <row r="87" spans="1:2" s="24" customFormat="1">
      <c r="A87" s="153" t="s">
        <v>4196</v>
      </c>
      <c r="B87" s="152"/>
    </row>
    <row r="88" spans="1:2" s="24" customFormat="1">
      <c r="A88" s="153" t="s">
        <v>4197</v>
      </c>
      <c r="B88" s="152"/>
    </row>
    <row r="89" spans="1:2" s="24" customFormat="1">
      <c r="A89" s="155" t="s">
        <v>4198</v>
      </c>
      <c r="B89" s="142">
        <v>4990</v>
      </c>
    </row>
    <row r="90" spans="1:2" s="24" customFormat="1">
      <c r="A90" s="155" t="s">
        <v>4199</v>
      </c>
      <c r="B90" s="142">
        <v>8990</v>
      </c>
    </row>
    <row r="91" spans="1:2" s="24" customFormat="1">
      <c r="A91" s="153" t="s">
        <v>4200</v>
      </c>
      <c r="B91" s="152"/>
    </row>
    <row r="92" spans="1:2" s="24" customFormat="1">
      <c r="A92" s="154" t="s">
        <v>4201</v>
      </c>
      <c r="B92" s="142">
        <v>7990</v>
      </c>
    </row>
    <row r="93" spans="1:2" s="24" customFormat="1">
      <c r="A93" s="154" t="s">
        <v>4202</v>
      </c>
      <c r="B93" s="142">
        <v>9990</v>
      </c>
    </row>
    <row r="94" spans="1:2" s="24" customFormat="1">
      <c r="A94" s="151" t="s">
        <v>4203</v>
      </c>
      <c r="B94" s="152"/>
    </row>
    <row r="95" spans="1:2" s="24" customFormat="1">
      <c r="A95" s="141" t="s">
        <v>4204</v>
      </c>
      <c r="B95" s="142">
        <v>4450</v>
      </c>
    </row>
    <row r="96" spans="1:2" s="24" customFormat="1">
      <c r="A96" s="154" t="s">
        <v>4205</v>
      </c>
      <c r="B96" s="142">
        <v>6390</v>
      </c>
    </row>
    <row r="97" spans="1:2" s="24" customFormat="1">
      <c r="A97" s="154" t="s">
        <v>4206</v>
      </c>
      <c r="B97" s="142">
        <v>7890</v>
      </c>
    </row>
    <row r="98" spans="1:2" s="292" customFormat="1">
      <c r="A98" s="290" t="s">
        <v>5225</v>
      </c>
      <c r="B98" s="293">
        <v>3990</v>
      </c>
    </row>
    <row r="99" spans="1:2" s="292" customFormat="1">
      <c r="A99" s="290" t="s">
        <v>4207</v>
      </c>
      <c r="B99" s="291">
        <v>5700</v>
      </c>
    </row>
    <row r="100" spans="1:2" s="292" customFormat="1">
      <c r="A100" s="290" t="s">
        <v>4208</v>
      </c>
      <c r="B100" s="291">
        <v>7700</v>
      </c>
    </row>
    <row r="101" spans="1:2" s="24" customFormat="1">
      <c r="A101" s="154" t="s">
        <v>4209</v>
      </c>
      <c r="B101" s="142">
        <v>8300</v>
      </c>
    </row>
    <row r="102" spans="1:2" s="24" customFormat="1">
      <c r="A102" s="154" t="s">
        <v>4210</v>
      </c>
      <c r="B102" s="142">
        <v>10600</v>
      </c>
    </row>
    <row r="103" spans="1:2" s="24" customFormat="1">
      <c r="A103" s="154" t="s">
        <v>4211</v>
      </c>
      <c r="B103" s="142">
        <v>12990</v>
      </c>
    </row>
    <row r="104" spans="1:2" s="24" customFormat="1">
      <c r="A104" s="154" t="s">
        <v>4212</v>
      </c>
      <c r="B104" s="142">
        <v>4500</v>
      </c>
    </row>
    <row r="105" spans="1:2" s="292" customFormat="1">
      <c r="A105" s="290" t="s">
        <v>4213</v>
      </c>
      <c r="B105" s="291">
        <v>6990</v>
      </c>
    </row>
    <row r="106" spans="1:2" s="24" customFormat="1" ht="22.5">
      <c r="A106" s="154" t="s">
        <v>4214</v>
      </c>
      <c r="B106" s="142">
        <v>8490</v>
      </c>
    </row>
    <row r="107" spans="1:2" s="292" customFormat="1">
      <c r="A107" s="290" t="s">
        <v>4215</v>
      </c>
      <c r="B107" s="291">
        <v>11490</v>
      </c>
    </row>
    <row r="108" spans="1:2" s="24" customFormat="1">
      <c r="A108" s="155" t="s">
        <v>4216</v>
      </c>
      <c r="B108" s="142">
        <v>14990</v>
      </c>
    </row>
    <row r="109" spans="1:2" s="24" customFormat="1" ht="22.5">
      <c r="A109" s="155" t="s">
        <v>4217</v>
      </c>
      <c r="B109" s="142">
        <v>12990</v>
      </c>
    </row>
    <row r="110" spans="1:2" s="292" customFormat="1">
      <c r="A110" s="290" t="s">
        <v>4218</v>
      </c>
      <c r="B110" s="291">
        <v>18490</v>
      </c>
    </row>
    <row r="111" spans="1:2" s="24" customFormat="1" ht="22.5">
      <c r="A111" s="154" t="s">
        <v>4219</v>
      </c>
      <c r="B111" s="142">
        <v>19990</v>
      </c>
    </row>
    <row r="112" spans="1:2" s="292" customFormat="1">
      <c r="A112" s="290" t="s">
        <v>4220</v>
      </c>
      <c r="B112" s="291">
        <v>26990</v>
      </c>
    </row>
    <row r="113" spans="1:2" s="24" customFormat="1">
      <c r="A113" s="154" t="s">
        <v>4221</v>
      </c>
      <c r="B113" s="142">
        <v>28490</v>
      </c>
    </row>
    <row r="114" spans="1:2" s="24" customFormat="1">
      <c r="A114" s="154" t="s">
        <v>4222</v>
      </c>
      <c r="B114" s="142">
        <v>7990</v>
      </c>
    </row>
    <row r="115" spans="1:2" s="24" customFormat="1">
      <c r="A115" s="154" t="s">
        <v>4223</v>
      </c>
      <c r="B115" s="142">
        <v>5500</v>
      </c>
    </row>
    <row r="116" spans="1:2" s="24" customFormat="1">
      <c r="A116" s="154" t="s">
        <v>4224</v>
      </c>
      <c r="B116" s="142">
        <v>8900</v>
      </c>
    </row>
    <row r="117" spans="1:2" s="24" customFormat="1">
      <c r="A117" s="154" t="s">
        <v>4225</v>
      </c>
      <c r="B117" s="142">
        <v>19990</v>
      </c>
    </row>
    <row r="118" spans="1:2" s="24" customFormat="1">
      <c r="A118" s="154" t="s">
        <v>4226</v>
      </c>
      <c r="B118" s="142">
        <v>3490</v>
      </c>
    </row>
    <row r="119" spans="1:2" s="24" customFormat="1">
      <c r="A119" s="151" t="s">
        <v>4227</v>
      </c>
      <c r="B119" s="152"/>
    </row>
    <row r="120" spans="1:2" s="24" customFormat="1">
      <c r="A120" s="154" t="s">
        <v>4228</v>
      </c>
      <c r="B120" s="142">
        <v>19200</v>
      </c>
    </row>
    <row r="121" spans="1:2" s="24" customFormat="1">
      <c r="A121" s="154" t="s">
        <v>4229</v>
      </c>
      <c r="B121" s="142">
        <v>65000</v>
      </c>
    </row>
    <row r="122" spans="1:2" s="24" customFormat="1">
      <c r="A122" s="154" t="s">
        <v>4230</v>
      </c>
      <c r="B122" s="142">
        <v>60000</v>
      </c>
    </row>
    <row r="123" spans="1:2" s="24" customFormat="1">
      <c r="A123" s="154" t="s">
        <v>4231</v>
      </c>
      <c r="B123" s="142">
        <v>70000</v>
      </c>
    </row>
    <row r="124" spans="1:2" s="24" customFormat="1">
      <c r="A124" s="154" t="s">
        <v>4232</v>
      </c>
      <c r="B124" s="142">
        <v>65000</v>
      </c>
    </row>
    <row r="125" spans="1:2" s="24" customFormat="1">
      <c r="A125" s="154" t="s">
        <v>4233</v>
      </c>
      <c r="B125" s="142">
        <v>45000</v>
      </c>
    </row>
    <row r="126" spans="1:2" s="24" customFormat="1">
      <c r="A126" s="154" t="s">
        <v>4234</v>
      </c>
      <c r="B126" s="142">
        <v>4900</v>
      </c>
    </row>
    <row r="127" spans="1:2" s="24" customFormat="1">
      <c r="A127" s="154" t="s">
        <v>4235</v>
      </c>
      <c r="B127" s="142">
        <v>7100</v>
      </c>
    </row>
    <row r="128" spans="1:2" s="24" customFormat="1">
      <c r="A128" s="154" t="s">
        <v>4236</v>
      </c>
      <c r="B128" s="142">
        <v>33100</v>
      </c>
    </row>
    <row r="129" spans="1:2" s="24" customFormat="1">
      <c r="A129" s="154" t="s">
        <v>4237</v>
      </c>
      <c r="B129" s="142">
        <v>4600</v>
      </c>
    </row>
    <row r="130" spans="1:2" s="24" customFormat="1" ht="22.5">
      <c r="A130" s="154" t="s">
        <v>4238</v>
      </c>
      <c r="B130" s="142">
        <v>5500</v>
      </c>
    </row>
    <row r="131" spans="1:2" s="24" customFormat="1" ht="22.5">
      <c r="A131" s="154" t="s">
        <v>4239</v>
      </c>
      <c r="B131" s="142">
        <v>5100</v>
      </c>
    </row>
    <row r="132" spans="1:2" s="24" customFormat="1">
      <c r="A132" s="154" t="s">
        <v>4240</v>
      </c>
      <c r="B132" s="142">
        <v>6100</v>
      </c>
    </row>
    <row r="133" spans="1:2" s="24" customFormat="1" ht="22.5">
      <c r="A133" s="154" t="s">
        <v>4241</v>
      </c>
      <c r="B133" s="142">
        <v>500</v>
      </c>
    </row>
    <row r="134" spans="1:2" s="24" customFormat="1" ht="22.5">
      <c r="A134" s="154" t="s">
        <v>4242</v>
      </c>
      <c r="B134" s="142">
        <v>3000</v>
      </c>
    </row>
    <row r="135" spans="1:2" s="24" customFormat="1">
      <c r="A135" s="154" t="s">
        <v>4243</v>
      </c>
      <c r="B135" s="142">
        <v>1900</v>
      </c>
    </row>
    <row r="136" spans="1:2" s="24" customFormat="1">
      <c r="A136" s="154" t="s">
        <v>4244</v>
      </c>
      <c r="B136" s="142">
        <v>9900</v>
      </c>
    </row>
    <row r="137" spans="1:2" s="24" customFormat="1">
      <c r="A137" s="154" t="s">
        <v>4245</v>
      </c>
      <c r="B137" s="142">
        <v>12900</v>
      </c>
    </row>
    <row r="138" spans="1:2" s="24" customFormat="1" ht="22.5">
      <c r="A138" s="154" t="s">
        <v>4246</v>
      </c>
      <c r="B138" s="142">
        <v>9100</v>
      </c>
    </row>
    <row r="139" spans="1:2" s="24" customFormat="1">
      <c r="A139" s="154" t="s">
        <v>4247</v>
      </c>
      <c r="B139" s="142">
        <v>5100</v>
      </c>
    </row>
    <row r="140" spans="1:2" s="24" customFormat="1">
      <c r="A140" s="154" t="s">
        <v>4248</v>
      </c>
      <c r="B140" s="142">
        <v>4900</v>
      </c>
    </row>
    <row r="141" spans="1:2" s="24" customFormat="1">
      <c r="A141" s="154" t="s">
        <v>4249</v>
      </c>
      <c r="B141" s="142">
        <v>2200</v>
      </c>
    </row>
    <row r="142" spans="1:2" s="24" customFormat="1">
      <c r="A142" s="154" t="s">
        <v>4250</v>
      </c>
      <c r="B142" s="142">
        <v>13700</v>
      </c>
    </row>
    <row r="143" spans="1:2" s="24" customFormat="1">
      <c r="A143" s="154" t="s">
        <v>4251</v>
      </c>
      <c r="B143" s="142">
        <v>4600</v>
      </c>
    </row>
    <row r="144" spans="1:2" s="24" customFormat="1" ht="22.5">
      <c r="A144" s="154" t="s">
        <v>4252</v>
      </c>
      <c r="B144" s="142">
        <v>7100</v>
      </c>
    </row>
    <row r="145" spans="1:2" s="24" customFormat="1">
      <c r="A145" s="154" t="s">
        <v>4253</v>
      </c>
      <c r="B145" s="142">
        <v>900</v>
      </c>
    </row>
    <row r="146" spans="1:2" s="24" customFormat="1">
      <c r="A146" s="154" t="s">
        <v>4254</v>
      </c>
      <c r="B146" s="142">
        <v>1100</v>
      </c>
    </row>
    <row r="147" spans="1:2" s="24" customFormat="1">
      <c r="A147" s="154" t="s">
        <v>4255</v>
      </c>
      <c r="B147" s="142">
        <v>700</v>
      </c>
    </row>
    <row r="148" spans="1:2" s="24" customFormat="1">
      <c r="A148" s="151" t="s">
        <v>4256</v>
      </c>
      <c r="B148" s="152"/>
    </row>
    <row r="149" spans="1:2" s="24" customFormat="1">
      <c r="A149" s="155" t="s">
        <v>4257</v>
      </c>
      <c r="B149" s="142">
        <v>9990</v>
      </c>
    </row>
    <row r="150" spans="1:2" s="24" customFormat="1">
      <c r="A150" s="151" t="s">
        <v>4258</v>
      </c>
      <c r="B150" s="152"/>
    </row>
    <row r="151" spans="1:2" s="24" customFormat="1">
      <c r="A151" s="155" t="s">
        <v>4259</v>
      </c>
      <c r="B151" s="142">
        <v>490</v>
      </c>
    </row>
    <row r="152" spans="1:2" s="24" customFormat="1">
      <c r="A152" s="154" t="s">
        <v>4260</v>
      </c>
      <c r="B152" s="142">
        <v>2990</v>
      </c>
    </row>
    <row r="153" spans="1:2" s="24" customFormat="1">
      <c r="A153" s="154" t="s">
        <v>4261</v>
      </c>
      <c r="B153" s="142">
        <v>2300</v>
      </c>
    </row>
    <row r="154" spans="1:2" s="24" customFormat="1">
      <c r="A154" s="154" t="s">
        <v>4262</v>
      </c>
      <c r="B154" s="142">
        <v>2400</v>
      </c>
    </row>
    <row r="155" spans="1:2" s="24" customFormat="1">
      <c r="A155" s="154" t="s">
        <v>4263</v>
      </c>
      <c r="B155" s="142">
        <v>2950</v>
      </c>
    </row>
    <row r="156" spans="1:2" s="24" customFormat="1">
      <c r="A156" s="154" t="s">
        <v>4264</v>
      </c>
      <c r="B156" s="142">
        <v>3230</v>
      </c>
    </row>
    <row r="157" spans="1:2" s="24" customFormat="1">
      <c r="A157" s="154" t="s">
        <v>4265</v>
      </c>
      <c r="B157" s="142">
        <v>4280</v>
      </c>
    </row>
    <row r="158" spans="1:2" s="24" customFormat="1">
      <c r="A158" s="154" t="s">
        <v>4266</v>
      </c>
      <c r="B158" s="142">
        <v>1930</v>
      </c>
    </row>
    <row r="159" spans="1:2" s="24" customFormat="1">
      <c r="A159" s="154" t="s">
        <v>4267</v>
      </c>
      <c r="B159" s="142">
        <v>1650</v>
      </c>
    </row>
    <row r="160" spans="1:2" s="24" customFormat="1">
      <c r="A160" s="154" t="s">
        <v>4268</v>
      </c>
      <c r="B160" s="142">
        <v>8040</v>
      </c>
    </row>
    <row r="161" spans="1:2" s="24" customFormat="1">
      <c r="A161" s="154" t="s">
        <v>4269</v>
      </c>
      <c r="B161" s="142">
        <v>2990</v>
      </c>
    </row>
    <row r="162" spans="1:2" s="24" customFormat="1">
      <c r="A162" s="154" t="s">
        <v>4270</v>
      </c>
      <c r="B162" s="142">
        <v>4900</v>
      </c>
    </row>
    <row r="163" spans="1:2" s="24" customFormat="1">
      <c r="A163" s="154" t="s">
        <v>4271</v>
      </c>
      <c r="B163" s="142">
        <v>1100</v>
      </c>
    </row>
    <row r="164" spans="1:2" s="24" customFormat="1">
      <c r="A164" s="151" t="s">
        <v>4272</v>
      </c>
      <c r="B164" s="152"/>
    </row>
    <row r="165" spans="1:2" s="24" customFormat="1">
      <c r="A165" s="144" t="s">
        <v>4273</v>
      </c>
      <c r="B165" s="145">
        <v>5990</v>
      </c>
    </row>
    <row r="166" spans="1:2" s="24" customFormat="1">
      <c r="A166" s="144" t="s">
        <v>4274</v>
      </c>
      <c r="B166" s="145">
        <v>2990</v>
      </c>
    </row>
    <row r="167" spans="1:2" s="24" customFormat="1" ht="22.5">
      <c r="A167" s="144" t="s">
        <v>4275</v>
      </c>
      <c r="B167" s="145">
        <v>4990</v>
      </c>
    </row>
    <row r="168" spans="1:2" s="24" customFormat="1" ht="22.5">
      <c r="A168" s="144" t="s">
        <v>4276</v>
      </c>
      <c r="B168" s="145">
        <v>2990</v>
      </c>
    </row>
    <row r="169" spans="1:2" s="24" customFormat="1">
      <c r="A169" s="155" t="s">
        <v>4277</v>
      </c>
      <c r="B169" s="142">
        <v>5990</v>
      </c>
    </row>
    <row r="170" spans="1:2" s="24" customFormat="1">
      <c r="A170" s="155" t="s">
        <v>4278</v>
      </c>
      <c r="B170" s="142">
        <v>2990</v>
      </c>
    </row>
    <row r="171" spans="1:2" s="24" customFormat="1">
      <c r="A171" s="155" t="s">
        <v>4279</v>
      </c>
      <c r="B171" s="142">
        <v>4990</v>
      </c>
    </row>
    <row r="172" spans="1:2" s="24" customFormat="1">
      <c r="A172" s="155" t="s">
        <v>4280</v>
      </c>
      <c r="B172" s="142">
        <v>1990</v>
      </c>
    </row>
    <row r="173" spans="1:2" s="24" customFormat="1">
      <c r="A173" s="155" t="s">
        <v>4281</v>
      </c>
      <c r="B173" s="142">
        <v>3990</v>
      </c>
    </row>
    <row r="174" spans="1:2" s="24" customFormat="1">
      <c r="A174" s="155" t="s">
        <v>4282</v>
      </c>
      <c r="B174" s="142">
        <v>2450</v>
      </c>
    </row>
    <row r="175" spans="1:2" s="24" customFormat="1">
      <c r="A175" s="153" t="s">
        <v>4283</v>
      </c>
      <c r="B175" s="152"/>
    </row>
    <row r="176" spans="1:2" s="24" customFormat="1">
      <c r="A176" s="155" t="s">
        <v>4284</v>
      </c>
      <c r="B176" s="142">
        <v>9980</v>
      </c>
    </row>
    <row r="177" spans="1:2" s="24" customFormat="1">
      <c r="A177" s="155" t="s">
        <v>4285</v>
      </c>
      <c r="B177" s="142">
        <v>11480</v>
      </c>
    </row>
    <row r="178" spans="1:2" s="24" customFormat="1">
      <c r="A178" s="151" t="s">
        <v>4286</v>
      </c>
      <c r="B178" s="152"/>
    </row>
    <row r="179" spans="1:2" s="24" customFormat="1">
      <c r="A179" s="156" t="s">
        <v>4287</v>
      </c>
      <c r="B179" s="157"/>
    </row>
    <row r="180" spans="1:2" s="24" customFormat="1">
      <c r="A180" s="155" t="s">
        <v>4288</v>
      </c>
      <c r="B180" s="142">
        <v>2990</v>
      </c>
    </row>
    <row r="181" spans="1:2" s="24" customFormat="1">
      <c r="A181" s="155" t="s">
        <v>4289</v>
      </c>
      <c r="B181" s="142">
        <v>3990</v>
      </c>
    </row>
    <row r="182" spans="1:2" s="24" customFormat="1">
      <c r="A182" s="156" t="s">
        <v>4290</v>
      </c>
      <c r="B182" s="157"/>
    </row>
    <row r="183" spans="1:2" s="24" customFormat="1">
      <c r="A183" s="155" t="s">
        <v>4291</v>
      </c>
      <c r="B183" s="142">
        <v>3490</v>
      </c>
    </row>
    <row r="184" spans="1:2" s="24" customFormat="1">
      <c r="A184" s="144" t="s">
        <v>4292</v>
      </c>
      <c r="B184" s="145">
        <v>3990</v>
      </c>
    </row>
    <row r="185" spans="1:2" s="24" customFormat="1">
      <c r="A185" s="144" t="s">
        <v>4293</v>
      </c>
      <c r="B185" s="145">
        <v>4490</v>
      </c>
    </row>
    <row r="186" spans="1:2" s="24" customFormat="1">
      <c r="A186" s="151" t="s">
        <v>4294</v>
      </c>
      <c r="B186" s="152"/>
    </row>
    <row r="187" spans="1:2" s="24" customFormat="1">
      <c r="A187" s="156" t="s">
        <v>4295</v>
      </c>
      <c r="B187" s="157"/>
    </row>
    <row r="188" spans="1:2" s="24" customFormat="1" ht="22.5">
      <c r="A188" s="144" t="s">
        <v>4296</v>
      </c>
      <c r="B188" s="145">
        <v>5000</v>
      </c>
    </row>
    <row r="189" spans="1:2" s="24" customFormat="1" ht="22.5">
      <c r="A189" s="144" t="s">
        <v>4297</v>
      </c>
      <c r="B189" s="145">
        <v>6000</v>
      </c>
    </row>
    <row r="190" spans="1:2" s="24" customFormat="1" ht="22.5">
      <c r="A190" s="144" t="s">
        <v>4298</v>
      </c>
      <c r="B190" s="145">
        <v>7000</v>
      </c>
    </row>
    <row r="191" spans="1:2" s="24" customFormat="1">
      <c r="A191" s="156" t="s">
        <v>4299</v>
      </c>
      <c r="B191" s="157"/>
    </row>
    <row r="192" spans="1:2" s="24" customFormat="1">
      <c r="A192" s="144" t="s">
        <v>4300</v>
      </c>
      <c r="B192" s="145">
        <v>5990</v>
      </c>
    </row>
    <row r="193" spans="1:2" s="24" customFormat="1">
      <c r="A193" s="144" t="s">
        <v>4301</v>
      </c>
      <c r="B193" s="145">
        <v>3500</v>
      </c>
    </row>
    <row r="194" spans="1:2" s="24" customFormat="1">
      <c r="A194" s="144" t="s">
        <v>4302</v>
      </c>
      <c r="B194" s="145">
        <v>6990</v>
      </c>
    </row>
    <row r="195" spans="1:2" s="24" customFormat="1">
      <c r="A195" s="144" t="s">
        <v>4303</v>
      </c>
      <c r="B195" s="145">
        <v>9990</v>
      </c>
    </row>
    <row r="196" spans="1:2" s="24" customFormat="1">
      <c r="A196" s="151" t="s">
        <v>4304</v>
      </c>
      <c r="B196" s="152"/>
    </row>
    <row r="197" spans="1:2" s="24" customFormat="1">
      <c r="A197" s="154" t="s">
        <v>4305</v>
      </c>
      <c r="B197" s="142">
        <v>2900</v>
      </c>
    </row>
    <row r="198" spans="1:2" s="24" customFormat="1">
      <c r="A198" s="154" t="s">
        <v>4306</v>
      </c>
      <c r="B198" s="142">
        <v>2900</v>
      </c>
    </row>
    <row r="199" spans="1:2" s="24" customFormat="1">
      <c r="A199" s="154" t="s">
        <v>4307</v>
      </c>
      <c r="B199" s="142">
        <v>1990</v>
      </c>
    </row>
    <row r="200" spans="1:2" s="24" customFormat="1">
      <c r="A200" s="154" t="s">
        <v>4308</v>
      </c>
      <c r="B200" s="142">
        <v>1790</v>
      </c>
    </row>
    <row r="201" spans="1:2" s="24" customFormat="1">
      <c r="A201" s="154" t="s">
        <v>4309</v>
      </c>
      <c r="B201" s="142">
        <v>7990</v>
      </c>
    </row>
    <row r="202" spans="1:2" s="24" customFormat="1">
      <c r="A202" s="154" t="s">
        <v>4310</v>
      </c>
      <c r="B202" s="142">
        <v>8990</v>
      </c>
    </row>
    <row r="203" spans="1:2" s="24" customFormat="1">
      <c r="A203" s="154" t="s">
        <v>4311</v>
      </c>
      <c r="B203" s="142">
        <v>7490</v>
      </c>
    </row>
    <row r="204" spans="1:2" s="24" customFormat="1">
      <c r="A204" s="154" t="s">
        <v>4312</v>
      </c>
      <c r="B204" s="142">
        <v>1000</v>
      </c>
    </row>
    <row r="205" spans="1:2" s="24" customFormat="1">
      <c r="A205" s="154" t="s">
        <v>4313</v>
      </c>
      <c r="B205" s="142">
        <v>12990</v>
      </c>
    </row>
    <row r="206" spans="1:2" s="24" customFormat="1">
      <c r="A206" s="154" t="s">
        <v>4314</v>
      </c>
      <c r="B206" s="142">
        <v>590</v>
      </c>
    </row>
    <row r="207" spans="1:2" s="24" customFormat="1">
      <c r="A207" s="154" t="s">
        <v>4315</v>
      </c>
      <c r="B207" s="142">
        <v>990</v>
      </c>
    </row>
    <row r="208" spans="1:2" s="24" customFormat="1">
      <c r="A208" s="154" t="s">
        <v>4316</v>
      </c>
      <c r="B208" s="142">
        <v>1990</v>
      </c>
    </row>
    <row r="209" spans="1:2" s="24" customFormat="1">
      <c r="A209" s="151" t="s">
        <v>4317</v>
      </c>
      <c r="B209" s="152"/>
    </row>
    <row r="210" spans="1:2" s="24" customFormat="1">
      <c r="A210" s="144" t="s">
        <v>4318</v>
      </c>
      <c r="B210" s="145">
        <v>2990</v>
      </c>
    </row>
    <row r="211" spans="1:2" s="24" customFormat="1">
      <c r="A211" s="144" t="s">
        <v>4319</v>
      </c>
      <c r="B211" s="145">
        <v>7990</v>
      </c>
    </row>
    <row r="212" spans="1:2" s="24" customFormat="1">
      <c r="A212" s="153" t="s">
        <v>4320</v>
      </c>
      <c r="B212" s="152"/>
    </row>
    <row r="213" spans="1:2" s="24" customFormat="1">
      <c r="A213" s="158" t="s">
        <v>4321</v>
      </c>
      <c r="B213" s="157"/>
    </row>
    <row r="214" spans="1:2" s="24" customFormat="1">
      <c r="A214" s="155" t="s">
        <v>4322</v>
      </c>
      <c r="B214" s="142">
        <v>97</v>
      </c>
    </row>
    <row r="215" spans="1:2" s="24" customFormat="1" ht="22.5">
      <c r="A215" s="155" t="s">
        <v>4323</v>
      </c>
      <c r="B215" s="142">
        <v>97</v>
      </c>
    </row>
    <row r="216" spans="1:2" s="24" customFormat="1" ht="22.5">
      <c r="A216" s="155" t="s">
        <v>4324</v>
      </c>
      <c r="B216" s="142">
        <v>97</v>
      </c>
    </row>
    <row r="217" spans="1:2" s="24" customFormat="1">
      <c r="A217" s="158" t="s">
        <v>4325</v>
      </c>
      <c r="B217" s="157"/>
    </row>
    <row r="218" spans="1:2" s="24" customFormat="1" ht="22.5">
      <c r="A218" s="155" t="s">
        <v>5215</v>
      </c>
      <c r="B218" s="142">
        <v>1764</v>
      </c>
    </row>
    <row r="219" spans="1:2" s="24" customFormat="1" ht="22.5">
      <c r="A219" s="155" t="s">
        <v>5216</v>
      </c>
      <c r="B219" s="142">
        <v>1764</v>
      </c>
    </row>
    <row r="220" spans="1:2" s="24" customFormat="1" ht="22.5">
      <c r="A220" s="155" t="s">
        <v>5217</v>
      </c>
      <c r="B220" s="142">
        <v>1680</v>
      </c>
    </row>
    <row r="221" spans="1:2" s="24" customFormat="1" ht="22.5">
      <c r="A221" s="155" t="s">
        <v>5218</v>
      </c>
      <c r="B221" s="142">
        <v>1680</v>
      </c>
    </row>
    <row r="222" spans="1:2" s="24" customFormat="1" ht="22.5">
      <c r="A222" s="155" t="s">
        <v>5219</v>
      </c>
      <c r="B222" s="142">
        <v>481</v>
      </c>
    </row>
    <row r="223" spans="1:2" s="24" customFormat="1" ht="22.5">
      <c r="A223" s="155" t="s">
        <v>5220</v>
      </c>
      <c r="B223" s="142">
        <v>481</v>
      </c>
    </row>
    <row r="224" spans="1:2" s="24" customFormat="1" ht="22.5">
      <c r="A224" s="155" t="s">
        <v>5221</v>
      </c>
      <c r="B224" s="142">
        <v>798</v>
      </c>
    </row>
    <row r="225" spans="1:2" s="24" customFormat="1" ht="22.5">
      <c r="A225" s="155" t="s">
        <v>5222</v>
      </c>
      <c r="B225" s="142">
        <v>798</v>
      </c>
    </row>
    <row r="226" spans="1:2" s="24" customFormat="1">
      <c r="A226" s="158" t="s">
        <v>4326</v>
      </c>
      <c r="B226" s="157"/>
    </row>
    <row r="227" spans="1:2" s="24" customFormat="1" ht="22.5">
      <c r="A227" s="155" t="s">
        <v>4327</v>
      </c>
      <c r="B227" s="142">
        <v>2320</v>
      </c>
    </row>
    <row r="228" spans="1:2" s="24" customFormat="1">
      <c r="A228" s="158" t="s">
        <v>4328</v>
      </c>
      <c r="B228" s="157"/>
    </row>
    <row r="229" spans="1:2">
      <c r="A229" s="155" t="s">
        <v>4329</v>
      </c>
      <c r="B229" s="142">
        <v>215</v>
      </c>
    </row>
    <row r="230" spans="1:2">
      <c r="A230" s="158" t="s">
        <v>4330</v>
      </c>
      <c r="B230" s="157"/>
    </row>
    <row r="231" spans="1:2">
      <c r="A231" s="155" t="s">
        <v>4331</v>
      </c>
      <c r="B231" s="142">
        <v>1176</v>
      </c>
    </row>
    <row r="232" spans="1:2">
      <c r="A232" s="158" t="s">
        <v>4332</v>
      </c>
      <c r="B232" s="157"/>
    </row>
    <row r="233" spans="1:2">
      <c r="A233" s="155" t="s">
        <v>4333</v>
      </c>
      <c r="B233" s="142">
        <v>61</v>
      </c>
    </row>
    <row r="234" spans="1:2">
      <c r="A234" s="155" t="s">
        <v>4334</v>
      </c>
      <c r="B234" s="142">
        <v>46</v>
      </c>
    </row>
    <row r="235" spans="1:2">
      <c r="A235" s="155" t="s">
        <v>4335</v>
      </c>
      <c r="B235" s="142">
        <v>93</v>
      </c>
    </row>
    <row r="236" spans="1:2">
      <c r="A236" s="155" t="s">
        <v>4336</v>
      </c>
      <c r="B236" s="142">
        <v>158</v>
      </c>
    </row>
    <row r="237" spans="1:2">
      <c r="A237" s="158" t="s">
        <v>4337</v>
      </c>
      <c r="B237" s="157"/>
    </row>
    <row r="238" spans="1:2">
      <c r="A238" s="155" t="s">
        <v>4338</v>
      </c>
      <c r="B238" s="142">
        <v>89</v>
      </c>
    </row>
    <row r="239" spans="1:2">
      <c r="A239" s="155" t="s">
        <v>4339</v>
      </c>
      <c r="B239" s="142">
        <v>89</v>
      </c>
    </row>
    <row r="240" spans="1:2">
      <c r="A240" s="155" t="s">
        <v>4340</v>
      </c>
      <c r="B240" s="142">
        <v>92</v>
      </c>
    </row>
    <row r="241" spans="1:2">
      <c r="A241" s="155" t="s">
        <v>4341</v>
      </c>
      <c r="B241" s="142">
        <v>92</v>
      </c>
    </row>
    <row r="242" spans="1:2">
      <c r="A242" s="155" t="s">
        <v>4342</v>
      </c>
      <c r="B242" s="142">
        <v>93</v>
      </c>
    </row>
    <row r="243" spans="1:2">
      <c r="A243" s="155" t="s">
        <v>4343</v>
      </c>
      <c r="B243" s="142">
        <v>93</v>
      </c>
    </row>
    <row r="244" spans="1:2">
      <c r="A244" s="155" t="s">
        <v>4344</v>
      </c>
      <c r="B244" s="142">
        <v>97</v>
      </c>
    </row>
    <row r="245" spans="1:2">
      <c r="A245" s="155" t="s">
        <v>4345</v>
      </c>
      <c r="B245" s="142">
        <v>97</v>
      </c>
    </row>
    <row r="246" spans="1:2">
      <c r="A246" s="158" t="s">
        <v>4346</v>
      </c>
      <c r="B246" s="157"/>
    </row>
    <row r="247" spans="1:2" ht="22.5">
      <c r="A247" s="155" t="s">
        <v>5223</v>
      </c>
      <c r="B247" s="142">
        <v>517</v>
      </c>
    </row>
    <row r="248" spans="1:2" ht="22.5">
      <c r="A248" s="155" t="s">
        <v>5224</v>
      </c>
      <c r="B248" s="142">
        <v>517</v>
      </c>
    </row>
    <row r="249" spans="1:2">
      <c r="A249" s="155" t="s">
        <v>4347</v>
      </c>
      <c r="B249" s="142">
        <v>183</v>
      </c>
    </row>
    <row r="250" spans="1:2">
      <c r="A250" s="155" t="s">
        <v>4348</v>
      </c>
      <c r="B250" s="142">
        <v>183</v>
      </c>
    </row>
    <row r="251" spans="1:2">
      <c r="A251" s="155" t="s">
        <v>4349</v>
      </c>
      <c r="B251" s="142">
        <v>122</v>
      </c>
    </row>
    <row r="252" spans="1:2">
      <c r="A252" s="155" t="s">
        <v>4350</v>
      </c>
      <c r="B252" s="142">
        <v>122</v>
      </c>
    </row>
    <row r="253" spans="1:2">
      <c r="A253" s="155" t="s">
        <v>4351</v>
      </c>
      <c r="B253" s="142">
        <v>183</v>
      </c>
    </row>
    <row r="254" spans="1:2">
      <c r="A254" s="155" t="s">
        <v>4352</v>
      </c>
      <c r="B254" s="142">
        <v>183</v>
      </c>
    </row>
    <row r="255" spans="1:2">
      <c r="A255" s="155" t="s">
        <v>4353</v>
      </c>
      <c r="B255" s="142">
        <v>210</v>
      </c>
    </row>
    <row r="256" spans="1:2">
      <c r="A256" s="155" t="s">
        <v>4354</v>
      </c>
      <c r="B256" s="142">
        <v>210</v>
      </c>
    </row>
    <row r="257" spans="1:2">
      <c r="A257" s="155" t="s">
        <v>4355</v>
      </c>
      <c r="B257" s="142">
        <v>122</v>
      </c>
    </row>
    <row r="258" spans="1:2">
      <c r="A258" s="155" t="s">
        <v>4356</v>
      </c>
      <c r="B258" s="142">
        <v>122</v>
      </c>
    </row>
    <row r="259" spans="1:2">
      <c r="A259" s="155" t="s">
        <v>4357</v>
      </c>
      <c r="B259" s="142">
        <v>189</v>
      </c>
    </row>
    <row r="260" spans="1:2">
      <c r="A260" s="155" t="s">
        <v>4358</v>
      </c>
      <c r="B260" s="142">
        <v>189</v>
      </c>
    </row>
    <row r="261" spans="1:2">
      <c r="A261" s="155" t="s">
        <v>4359</v>
      </c>
      <c r="B261" s="142">
        <v>126</v>
      </c>
    </row>
    <row r="262" spans="1:2">
      <c r="A262" s="155" t="s">
        <v>4360</v>
      </c>
      <c r="B262" s="142">
        <v>126</v>
      </c>
    </row>
    <row r="263" spans="1:2">
      <c r="A263" s="155" t="s">
        <v>4361</v>
      </c>
      <c r="B263" s="142">
        <v>189</v>
      </c>
    </row>
    <row r="264" spans="1:2">
      <c r="A264" s="155" t="s">
        <v>4362</v>
      </c>
      <c r="B264" s="142">
        <v>189</v>
      </c>
    </row>
    <row r="265" spans="1:2">
      <c r="A265" s="155" t="s">
        <v>4363</v>
      </c>
      <c r="B265" s="142">
        <v>217</v>
      </c>
    </row>
    <row r="266" spans="1:2">
      <c r="A266" s="155" t="s">
        <v>4364</v>
      </c>
      <c r="B266" s="142">
        <v>217</v>
      </c>
    </row>
    <row r="267" spans="1:2">
      <c r="A267" s="155" t="s">
        <v>4365</v>
      </c>
      <c r="B267" s="142">
        <v>126</v>
      </c>
    </row>
    <row r="268" spans="1:2">
      <c r="A268" s="155" t="s">
        <v>4366</v>
      </c>
      <c r="B268" s="142">
        <v>126</v>
      </c>
    </row>
    <row r="269" spans="1:2">
      <c r="A269" s="158" t="s">
        <v>4367</v>
      </c>
      <c r="B269" s="157"/>
    </row>
    <row r="270" spans="1:2">
      <c r="A270" s="159" t="s">
        <v>4368</v>
      </c>
      <c r="B270" s="143">
        <v>242</v>
      </c>
    </row>
    <row r="271" spans="1:2">
      <c r="A271" s="159" t="s">
        <v>4369</v>
      </c>
      <c r="B271" s="143">
        <v>242</v>
      </c>
    </row>
    <row r="272" spans="1:2" ht="22.5">
      <c r="A272" s="159" t="s">
        <v>4370</v>
      </c>
      <c r="B272" s="143">
        <v>420</v>
      </c>
    </row>
    <row r="273" spans="1:2" ht="22.5">
      <c r="A273" s="159" t="s">
        <v>4371</v>
      </c>
      <c r="B273" s="143">
        <v>420</v>
      </c>
    </row>
    <row r="274" spans="1:2" ht="22.5">
      <c r="A274" s="159" t="s">
        <v>4372</v>
      </c>
      <c r="B274" s="143">
        <v>509</v>
      </c>
    </row>
    <row r="275" spans="1:2" ht="22.5">
      <c r="A275" s="159" t="s">
        <v>4373</v>
      </c>
      <c r="B275" s="143">
        <v>509</v>
      </c>
    </row>
    <row r="276" spans="1:2">
      <c r="A276" s="151" t="s">
        <v>4374</v>
      </c>
      <c r="B276" s="152"/>
    </row>
    <row r="277" spans="1:2">
      <c r="A277" s="156" t="s">
        <v>4375</v>
      </c>
      <c r="B277" s="157"/>
    </row>
    <row r="278" spans="1:2">
      <c r="A278" s="154" t="s">
        <v>4376</v>
      </c>
      <c r="B278" s="142">
        <v>7500</v>
      </c>
    </row>
    <row r="279" spans="1:2">
      <c r="A279" s="154" t="s">
        <v>4377</v>
      </c>
      <c r="B279" s="142">
        <v>10990</v>
      </c>
    </row>
    <row r="280" spans="1:2">
      <c r="A280" s="154" t="s">
        <v>4378</v>
      </c>
      <c r="B280" s="142">
        <v>8300</v>
      </c>
    </row>
    <row r="281" spans="1:2">
      <c r="A281" s="154" t="s">
        <v>4379</v>
      </c>
      <c r="B281" s="142">
        <v>31750</v>
      </c>
    </row>
    <row r="282" spans="1:2">
      <c r="A282" s="154" t="s">
        <v>4380</v>
      </c>
      <c r="B282" s="142">
        <v>14700</v>
      </c>
    </row>
    <row r="283" spans="1:2">
      <c r="A283" s="154" t="s">
        <v>4381</v>
      </c>
      <c r="B283" s="142">
        <v>6200</v>
      </c>
    </row>
    <row r="284" spans="1:2">
      <c r="A284" s="154" t="s">
        <v>4382</v>
      </c>
      <c r="B284" s="142">
        <v>8800</v>
      </c>
    </row>
    <row r="285" spans="1:2" ht="22.5">
      <c r="A285" s="154" t="s">
        <v>4383</v>
      </c>
      <c r="B285" s="142">
        <v>9800</v>
      </c>
    </row>
    <row r="286" spans="1:2">
      <c r="A286" s="154" t="s">
        <v>4384</v>
      </c>
      <c r="B286" s="142">
        <v>10800</v>
      </c>
    </row>
    <row r="287" spans="1:2">
      <c r="A287" s="154" t="s">
        <v>4385</v>
      </c>
      <c r="B287" s="142">
        <v>7400</v>
      </c>
    </row>
    <row r="288" spans="1:2">
      <c r="A288" s="154" t="s">
        <v>4386</v>
      </c>
      <c r="B288" s="142">
        <v>24500</v>
      </c>
    </row>
    <row r="289" spans="1:2">
      <c r="A289" s="154" t="s">
        <v>4387</v>
      </c>
      <c r="B289" s="142">
        <v>35900</v>
      </c>
    </row>
    <row r="290" spans="1:2" ht="22.5">
      <c r="A290" s="154" t="s">
        <v>4388</v>
      </c>
      <c r="B290" s="142">
        <v>9400</v>
      </c>
    </row>
    <row r="291" spans="1:2">
      <c r="A291" s="154" t="s">
        <v>4389</v>
      </c>
      <c r="B291" s="142">
        <v>11990</v>
      </c>
    </row>
    <row r="292" spans="1:2">
      <c r="A292" s="154" t="s">
        <v>4390</v>
      </c>
      <c r="B292" s="142">
        <v>16700</v>
      </c>
    </row>
    <row r="293" spans="1:2">
      <c r="A293" s="154" t="s">
        <v>4391</v>
      </c>
      <c r="B293" s="142">
        <v>5400</v>
      </c>
    </row>
    <row r="294" spans="1:2">
      <c r="A294" s="154" t="s">
        <v>4392</v>
      </c>
      <c r="B294" s="142">
        <v>8330</v>
      </c>
    </row>
    <row r="295" spans="1:2">
      <c r="A295" s="154" t="s">
        <v>4393</v>
      </c>
      <c r="B295" s="142">
        <v>2720</v>
      </c>
    </row>
    <row r="296" spans="1:2">
      <c r="A296" s="154" t="s">
        <v>4394</v>
      </c>
      <c r="B296" s="142">
        <v>2720</v>
      </c>
    </row>
    <row r="297" spans="1:2">
      <c r="A297" s="154" t="s">
        <v>4395</v>
      </c>
      <c r="B297" s="142">
        <v>7800</v>
      </c>
    </row>
    <row r="298" spans="1:2">
      <c r="A298" s="151" t="s">
        <v>4396</v>
      </c>
      <c r="B298" s="152"/>
    </row>
    <row r="299" spans="1:2">
      <c r="A299" s="156" t="s">
        <v>4397</v>
      </c>
      <c r="B299" s="157"/>
    </row>
    <row r="300" spans="1:2" ht="22.5">
      <c r="A300" s="144" t="s">
        <v>4398</v>
      </c>
      <c r="B300" s="142">
        <v>99000</v>
      </c>
    </row>
    <row r="301" spans="1:2" ht="22.5">
      <c r="A301" s="144" t="s">
        <v>4399</v>
      </c>
      <c r="B301" s="142">
        <v>49900</v>
      </c>
    </row>
    <row r="302" spans="1:2">
      <c r="A302" s="144" t="s">
        <v>4400</v>
      </c>
      <c r="B302" s="142">
        <v>8490</v>
      </c>
    </row>
    <row r="303" spans="1:2" ht="22.5">
      <c r="A303" s="144" t="s">
        <v>4401</v>
      </c>
      <c r="B303" s="142">
        <v>11990</v>
      </c>
    </row>
    <row r="304" spans="1:2">
      <c r="A304" s="156" t="s">
        <v>4402</v>
      </c>
      <c r="B304" s="157"/>
    </row>
    <row r="305" spans="1:2" s="129" customFormat="1">
      <c r="A305" s="290" t="s">
        <v>4403</v>
      </c>
      <c r="B305" s="291">
        <v>11500</v>
      </c>
    </row>
    <row r="306" spans="1:2" s="129" customFormat="1">
      <c r="A306" s="290" t="s">
        <v>4404</v>
      </c>
      <c r="B306" s="291">
        <v>14600</v>
      </c>
    </row>
    <row r="307" spans="1:2" ht="22.5">
      <c r="A307" s="154" t="s">
        <v>4405</v>
      </c>
      <c r="B307" s="142">
        <v>19700</v>
      </c>
    </row>
    <row r="308" spans="1:2">
      <c r="A308" s="155" t="s">
        <v>4406</v>
      </c>
      <c r="B308" s="142">
        <v>18200</v>
      </c>
    </row>
    <row r="309" spans="1:2" ht="22.5">
      <c r="A309" s="154" t="s">
        <v>4407</v>
      </c>
      <c r="B309" s="142">
        <v>23300</v>
      </c>
    </row>
    <row r="310" spans="1:2">
      <c r="A310" s="156" t="s">
        <v>4408</v>
      </c>
      <c r="B310" s="157"/>
    </row>
    <row r="311" spans="1:2" ht="22.5">
      <c r="A311" s="154" t="s">
        <v>4409</v>
      </c>
      <c r="B311" s="142">
        <v>28990</v>
      </c>
    </row>
    <row r="312" spans="1:2" ht="22.5">
      <c r="A312" s="154" t="s">
        <v>4410</v>
      </c>
      <c r="B312" s="142">
        <v>44990</v>
      </c>
    </row>
    <row r="313" spans="1:2" ht="22.5">
      <c r="A313" s="154" t="s">
        <v>4411</v>
      </c>
      <c r="B313" s="142">
        <v>32990</v>
      </c>
    </row>
    <row r="314" spans="1:2" ht="22.5">
      <c r="A314" s="154" t="s">
        <v>4412</v>
      </c>
      <c r="B314" s="142">
        <v>23990</v>
      </c>
    </row>
    <row r="315" spans="1:2">
      <c r="A315" s="154" t="s">
        <v>4413</v>
      </c>
      <c r="B315" s="142">
        <v>29990</v>
      </c>
    </row>
    <row r="316" spans="1:2">
      <c r="A316" s="154" t="s">
        <v>4414</v>
      </c>
      <c r="B316" s="142">
        <v>24990</v>
      </c>
    </row>
    <row r="317" spans="1:2">
      <c r="A317" s="154" t="s">
        <v>4415</v>
      </c>
      <c r="B317" s="142">
        <v>29990</v>
      </c>
    </row>
    <row r="318" spans="1:2" ht="22.5">
      <c r="A318" s="154" t="s">
        <v>4416</v>
      </c>
      <c r="B318" s="142">
        <v>34990</v>
      </c>
    </row>
    <row r="319" spans="1:2" ht="22.5">
      <c r="A319" s="154" t="s">
        <v>4417</v>
      </c>
      <c r="B319" s="142">
        <v>36490</v>
      </c>
    </row>
    <row r="320" spans="1:2">
      <c r="A320" s="154" t="s">
        <v>4418</v>
      </c>
      <c r="B320" s="142">
        <v>38990</v>
      </c>
    </row>
    <row r="321" spans="1:2">
      <c r="A321" s="155" t="s">
        <v>4419</v>
      </c>
      <c r="B321" s="142">
        <v>45990</v>
      </c>
    </row>
    <row r="322" spans="1:2">
      <c r="A322" s="154" t="s">
        <v>4420</v>
      </c>
      <c r="B322" s="142">
        <v>7900</v>
      </c>
    </row>
    <row r="323" spans="1:2">
      <c r="A323" s="154" t="s">
        <v>4421</v>
      </c>
      <c r="B323" s="142">
        <v>19900</v>
      </c>
    </row>
    <row r="324" spans="1:2" ht="22.5">
      <c r="A324" s="154" t="s">
        <v>4422</v>
      </c>
      <c r="B324" s="142">
        <v>59990</v>
      </c>
    </row>
    <row r="325" spans="1:2">
      <c r="A325" s="154" t="s">
        <v>4423</v>
      </c>
      <c r="B325" s="142">
        <v>69990</v>
      </c>
    </row>
    <row r="326" spans="1:2">
      <c r="A326" s="154" t="s">
        <v>4424</v>
      </c>
      <c r="B326" s="142">
        <v>99990</v>
      </c>
    </row>
    <row r="327" spans="1:2">
      <c r="A327" s="154" t="s">
        <v>4425</v>
      </c>
      <c r="B327" s="142">
        <v>35990</v>
      </c>
    </row>
    <row r="328" spans="1:2">
      <c r="A328" s="154" t="s">
        <v>4426</v>
      </c>
      <c r="B328" s="142">
        <v>32990</v>
      </c>
    </row>
    <row r="329" spans="1:2" ht="22.5">
      <c r="A329" s="154" t="s">
        <v>4427</v>
      </c>
      <c r="B329" s="142">
        <v>39990</v>
      </c>
    </row>
    <row r="330" spans="1:2">
      <c r="A330" s="154" t="s">
        <v>4428</v>
      </c>
      <c r="B330" s="142">
        <v>79990</v>
      </c>
    </row>
    <row r="331" spans="1:2">
      <c r="A331" s="154" t="s">
        <v>4429</v>
      </c>
      <c r="B331" s="142">
        <v>99990</v>
      </c>
    </row>
    <row r="332" spans="1:2" ht="33.75">
      <c r="A332" s="154" t="s">
        <v>4430</v>
      </c>
      <c r="B332" s="142">
        <v>129990</v>
      </c>
    </row>
    <row r="333" spans="1:2" ht="33.75">
      <c r="A333" s="154" t="s">
        <v>4431</v>
      </c>
      <c r="B333" s="142">
        <v>149990</v>
      </c>
    </row>
    <row r="334" spans="1:2">
      <c r="A334" s="154" t="s">
        <v>4432</v>
      </c>
      <c r="B334" s="142">
        <v>149990</v>
      </c>
    </row>
    <row r="335" spans="1:2" ht="45">
      <c r="A335" s="154" t="s">
        <v>4433</v>
      </c>
      <c r="B335" s="142">
        <v>169990</v>
      </c>
    </row>
    <row r="336" spans="1:2">
      <c r="A336" s="154" t="s">
        <v>4434</v>
      </c>
      <c r="B336" s="142">
        <v>19000</v>
      </c>
    </row>
    <row r="337" spans="1:2">
      <c r="A337" s="156" t="s">
        <v>4435</v>
      </c>
      <c r="B337" s="157"/>
    </row>
    <row r="338" spans="1:2">
      <c r="A338" s="144" t="s">
        <v>4436</v>
      </c>
      <c r="B338" s="145">
        <v>4990</v>
      </c>
    </row>
    <row r="339" spans="1:2" ht="22.5">
      <c r="A339" s="144" t="s">
        <v>4437</v>
      </c>
      <c r="B339" s="142">
        <v>18990</v>
      </c>
    </row>
    <row r="340" spans="1:2" ht="33.75">
      <c r="A340" s="144" t="s">
        <v>4438</v>
      </c>
      <c r="B340" s="142">
        <v>24990</v>
      </c>
    </row>
    <row r="341" spans="1:2">
      <c r="A341" s="160" t="s">
        <v>4439</v>
      </c>
      <c r="B341" s="157"/>
    </row>
    <row r="342" spans="1:2" ht="22.5">
      <c r="A342" s="154" t="s">
        <v>4440</v>
      </c>
      <c r="B342" s="142">
        <v>51000</v>
      </c>
    </row>
    <row r="343" spans="1:2" ht="22.5">
      <c r="A343" s="154" t="s">
        <v>4441</v>
      </c>
      <c r="B343" s="142">
        <v>71650</v>
      </c>
    </row>
    <row r="344" spans="1:2" ht="22.5">
      <c r="A344" s="154" t="s">
        <v>4442</v>
      </c>
      <c r="B344" s="142">
        <v>71650</v>
      </c>
    </row>
    <row r="345" spans="1:2" ht="22.5">
      <c r="A345" s="154" t="s">
        <v>4443</v>
      </c>
      <c r="B345" s="142">
        <v>46010</v>
      </c>
    </row>
    <row r="346" spans="1:2" ht="22.5">
      <c r="A346" s="154" t="s">
        <v>4444</v>
      </c>
      <c r="B346" s="142">
        <v>63050</v>
      </c>
    </row>
    <row r="347" spans="1:2">
      <c r="A347" s="154" t="s">
        <v>4445</v>
      </c>
      <c r="B347" s="142">
        <v>61140</v>
      </c>
    </row>
    <row r="348" spans="1:2">
      <c r="A348" s="154" t="s">
        <v>4446</v>
      </c>
      <c r="B348" s="142">
        <v>74520</v>
      </c>
    </row>
    <row r="349" spans="1:2">
      <c r="A349" s="154" t="s">
        <v>4447</v>
      </c>
      <c r="B349" s="142">
        <v>30390</v>
      </c>
    </row>
    <row r="350" spans="1:2" ht="22.5">
      <c r="A350" s="154" t="s">
        <v>4448</v>
      </c>
      <c r="B350" s="142">
        <v>34500</v>
      </c>
    </row>
    <row r="351" spans="1:2" ht="22.5">
      <c r="A351" s="154" t="s">
        <v>4449</v>
      </c>
      <c r="B351" s="142">
        <v>16750</v>
      </c>
    </row>
    <row r="352" spans="1:2" ht="22.5">
      <c r="A352" s="154" t="s">
        <v>4450</v>
      </c>
      <c r="B352" s="142">
        <v>24170</v>
      </c>
    </row>
    <row r="353" spans="1:2">
      <c r="A353" s="154" t="s">
        <v>4451</v>
      </c>
      <c r="B353" s="142">
        <v>4020</v>
      </c>
    </row>
    <row r="354" spans="1:2">
      <c r="A354" s="156" t="s">
        <v>4452</v>
      </c>
      <c r="B354" s="157"/>
    </row>
    <row r="355" spans="1:2">
      <c r="A355" s="144" t="s">
        <v>4453</v>
      </c>
      <c r="B355" s="142">
        <v>7500</v>
      </c>
    </row>
    <row r="356" spans="1:2">
      <c r="A356" s="144" t="s">
        <v>4454</v>
      </c>
      <c r="B356" s="142">
        <v>9400</v>
      </c>
    </row>
    <row r="357" spans="1:2">
      <c r="A357" s="156" t="s">
        <v>4455</v>
      </c>
      <c r="B357" s="157"/>
    </row>
    <row r="358" spans="1:2">
      <c r="A358" s="154" t="s">
        <v>4456</v>
      </c>
      <c r="B358" s="142">
        <v>3990</v>
      </c>
    </row>
    <row r="359" spans="1:2" ht="22.5">
      <c r="A359" s="154" t="s">
        <v>4457</v>
      </c>
      <c r="B359" s="142">
        <v>4990</v>
      </c>
    </row>
    <row r="360" spans="1:2" ht="22.5">
      <c r="A360" s="154" t="s">
        <v>4458</v>
      </c>
      <c r="B360" s="142">
        <v>7490</v>
      </c>
    </row>
    <row r="361" spans="1:2" ht="22.5">
      <c r="A361" s="154" t="s">
        <v>4459</v>
      </c>
      <c r="B361" s="142">
        <v>7990</v>
      </c>
    </row>
    <row r="362" spans="1:2" ht="22.5">
      <c r="A362" s="154" t="s">
        <v>4460</v>
      </c>
      <c r="B362" s="142">
        <v>8390</v>
      </c>
    </row>
    <row r="363" spans="1:2" ht="22.5">
      <c r="A363" s="154" t="s">
        <v>4461</v>
      </c>
      <c r="B363" s="142">
        <v>8990</v>
      </c>
    </row>
    <row r="364" spans="1:2">
      <c r="A364" s="154" t="s">
        <v>4462</v>
      </c>
      <c r="B364" s="142">
        <v>11900</v>
      </c>
    </row>
    <row r="365" spans="1:2" ht="22.5">
      <c r="A365" s="154" t="s">
        <v>4463</v>
      </c>
      <c r="B365" s="142">
        <v>12900</v>
      </c>
    </row>
    <row r="366" spans="1:2" ht="22.5">
      <c r="A366" s="154" t="s">
        <v>4464</v>
      </c>
      <c r="B366" s="142">
        <v>5990</v>
      </c>
    </row>
    <row r="367" spans="1:2" ht="22.5">
      <c r="A367" s="154" t="s">
        <v>4465</v>
      </c>
      <c r="B367" s="142">
        <v>6490</v>
      </c>
    </row>
    <row r="368" spans="1:2">
      <c r="A368" s="156" t="s">
        <v>4466</v>
      </c>
      <c r="B368" s="157"/>
    </row>
    <row r="369" spans="1:2">
      <c r="A369" s="144" t="s">
        <v>4467</v>
      </c>
      <c r="B369" s="145">
        <v>5490</v>
      </c>
    </row>
    <row r="370" spans="1:2" ht="22.5">
      <c r="A370" s="144" t="s">
        <v>4468</v>
      </c>
      <c r="B370" s="145">
        <v>5990</v>
      </c>
    </row>
    <row r="371" spans="1:2">
      <c r="A371" s="144" t="s">
        <v>4469</v>
      </c>
      <c r="B371" s="145">
        <v>6490</v>
      </c>
    </row>
    <row r="372" spans="1:2" ht="22.5">
      <c r="A372" s="144" t="s">
        <v>4470</v>
      </c>
      <c r="B372" s="145">
        <v>6990</v>
      </c>
    </row>
    <row r="373" spans="1:2">
      <c r="A373" s="156" t="s">
        <v>4471</v>
      </c>
      <c r="B373" s="157"/>
    </row>
    <row r="374" spans="1:2" ht="22.5">
      <c r="A374" s="146" t="s">
        <v>4472</v>
      </c>
      <c r="B374" s="142">
        <v>7812</v>
      </c>
    </row>
    <row r="375" spans="1:2" ht="22.5">
      <c r="A375" s="146" t="s">
        <v>4473</v>
      </c>
      <c r="B375" s="142">
        <v>8370</v>
      </c>
    </row>
    <row r="376" spans="1:2" ht="22.5">
      <c r="A376" s="146" t="s">
        <v>4474</v>
      </c>
      <c r="B376" s="142">
        <v>10044</v>
      </c>
    </row>
    <row r="377" spans="1:2" ht="22.5">
      <c r="A377" s="146" t="s">
        <v>4475</v>
      </c>
      <c r="B377" s="142">
        <v>10633</v>
      </c>
    </row>
    <row r="378" spans="1:2">
      <c r="A378" s="153" t="s">
        <v>4476</v>
      </c>
      <c r="B378" s="157"/>
    </row>
    <row r="379" spans="1:2">
      <c r="A379" s="159" t="s">
        <v>4477</v>
      </c>
      <c r="B379" s="143">
        <v>55770</v>
      </c>
    </row>
    <row r="380" spans="1:2">
      <c r="A380" s="159" t="s">
        <v>4478</v>
      </c>
      <c r="B380" s="143">
        <v>21340</v>
      </c>
    </row>
    <row r="381" spans="1:2">
      <c r="A381" s="159" t="s">
        <v>4479</v>
      </c>
      <c r="B381" s="143">
        <v>10725</v>
      </c>
    </row>
    <row r="382" spans="1:2">
      <c r="A382" s="156" t="s">
        <v>4480</v>
      </c>
      <c r="B382" s="157"/>
    </row>
    <row r="383" spans="1:2">
      <c r="A383" s="154" t="s">
        <v>4481</v>
      </c>
      <c r="B383" s="142">
        <v>5010</v>
      </c>
    </row>
    <row r="384" spans="1:2">
      <c r="A384" s="154" t="s">
        <v>4482</v>
      </c>
      <c r="B384" s="142">
        <v>3030</v>
      </c>
    </row>
    <row r="385" spans="1:2" ht="22.5">
      <c r="A385" s="154" t="s">
        <v>4483</v>
      </c>
      <c r="B385" s="142">
        <v>1299</v>
      </c>
    </row>
    <row r="386" spans="1:2" ht="22.5">
      <c r="A386" s="154" t="s">
        <v>4484</v>
      </c>
      <c r="B386" s="142">
        <v>1399</v>
      </c>
    </row>
    <row r="387" spans="1:2" ht="22.5">
      <c r="A387" s="154" t="s">
        <v>4485</v>
      </c>
      <c r="B387" s="142">
        <v>1499</v>
      </c>
    </row>
    <row r="388" spans="1:2">
      <c r="A388" s="154" t="s">
        <v>4486</v>
      </c>
      <c r="B388" s="142">
        <v>1299</v>
      </c>
    </row>
    <row r="389" spans="1:2">
      <c r="A389" s="154" t="s">
        <v>4487</v>
      </c>
      <c r="B389" s="142">
        <v>1399</v>
      </c>
    </row>
    <row r="390" spans="1:2" ht="22.5">
      <c r="A390" s="154" t="s">
        <v>4488</v>
      </c>
      <c r="B390" s="142">
        <v>1399</v>
      </c>
    </row>
    <row r="391" spans="1:2">
      <c r="A391" s="154" t="s">
        <v>4489</v>
      </c>
      <c r="B391" s="142">
        <v>1990</v>
      </c>
    </row>
    <row r="392" spans="1:2">
      <c r="A392" s="154" t="s">
        <v>4490</v>
      </c>
      <c r="B392" s="142">
        <v>200</v>
      </c>
    </row>
    <row r="393" spans="1:2">
      <c r="A393" s="154" t="s">
        <v>4491</v>
      </c>
      <c r="B393" s="142">
        <v>200</v>
      </c>
    </row>
    <row r="394" spans="1:2">
      <c r="A394" s="151" t="s">
        <v>4492</v>
      </c>
      <c r="B394" s="152"/>
    </row>
    <row r="395" spans="1:2">
      <c r="A395" s="156" t="s">
        <v>4493</v>
      </c>
      <c r="B395" s="157"/>
    </row>
    <row r="396" spans="1:2">
      <c r="A396" s="155" t="s">
        <v>4494</v>
      </c>
      <c r="B396" s="142">
        <v>9400</v>
      </c>
    </row>
    <row r="397" spans="1:2">
      <c r="A397" s="155" t="s">
        <v>4495</v>
      </c>
      <c r="B397" s="142">
        <v>14700</v>
      </c>
    </row>
    <row r="398" spans="1:2">
      <c r="A398" s="155" t="s">
        <v>4496</v>
      </c>
      <c r="B398" s="142">
        <v>18700</v>
      </c>
    </row>
    <row r="399" spans="1:2">
      <c r="A399" s="156" t="s">
        <v>4497</v>
      </c>
      <c r="B399" s="157"/>
    </row>
    <row r="400" spans="1:2">
      <c r="A400" s="155" t="s">
        <v>4498</v>
      </c>
      <c r="B400" s="142">
        <v>990</v>
      </c>
    </row>
    <row r="401" spans="1:2">
      <c r="A401" s="155" t="s">
        <v>4499</v>
      </c>
      <c r="B401" s="142">
        <v>1990</v>
      </c>
    </row>
    <row r="402" spans="1:2">
      <c r="A402" s="155" t="s">
        <v>4500</v>
      </c>
      <c r="B402" s="142">
        <v>3990</v>
      </c>
    </row>
    <row r="403" spans="1:2">
      <c r="A403" s="155" t="s">
        <v>4501</v>
      </c>
      <c r="B403" s="142">
        <v>4990</v>
      </c>
    </row>
    <row r="404" spans="1:2">
      <c r="A404" s="156" t="s">
        <v>4502</v>
      </c>
      <c r="B404" s="157"/>
    </row>
    <row r="405" spans="1:2">
      <c r="A405" s="146" t="s">
        <v>4503</v>
      </c>
      <c r="B405" s="145">
        <v>10990</v>
      </c>
    </row>
    <row r="406" spans="1:2">
      <c r="A406" s="146" t="s">
        <v>4504</v>
      </c>
      <c r="B406" s="145">
        <v>5990</v>
      </c>
    </row>
    <row r="407" spans="1:2">
      <c r="A407" s="146" t="s">
        <v>4505</v>
      </c>
      <c r="B407" s="142">
        <v>3990</v>
      </c>
    </row>
    <row r="408" spans="1:2">
      <c r="A408" s="155" t="s">
        <v>4506</v>
      </c>
      <c r="B408" s="142">
        <v>4990</v>
      </c>
    </row>
    <row r="409" spans="1:2">
      <c r="A409" s="155" t="s">
        <v>4507</v>
      </c>
      <c r="B409" s="142">
        <v>1590</v>
      </c>
    </row>
    <row r="410" spans="1:2">
      <c r="A410" s="155" t="s">
        <v>4508</v>
      </c>
      <c r="B410" s="142">
        <v>2990</v>
      </c>
    </row>
    <row r="411" spans="1:2">
      <c r="A411" s="155" t="s">
        <v>4509</v>
      </c>
      <c r="B411" s="142">
        <v>3490</v>
      </c>
    </row>
    <row r="412" spans="1:2">
      <c r="A412" s="156" t="s">
        <v>4510</v>
      </c>
      <c r="B412" s="157"/>
    </row>
    <row r="413" spans="1:2" ht="22.5">
      <c r="A413" s="146" t="s">
        <v>4511</v>
      </c>
      <c r="B413" s="142">
        <v>33180</v>
      </c>
    </row>
    <row r="414" spans="1:2" ht="22.5">
      <c r="A414" s="146" t="s">
        <v>4512</v>
      </c>
      <c r="B414" s="142">
        <v>36414</v>
      </c>
    </row>
    <row r="415" spans="1:2">
      <c r="A415" s="146" t="s">
        <v>4513</v>
      </c>
      <c r="B415" s="142">
        <v>4158</v>
      </c>
    </row>
    <row r="416" spans="1:2">
      <c r="A416" s="146" t="s">
        <v>4514</v>
      </c>
      <c r="B416" s="142">
        <v>5922</v>
      </c>
    </row>
    <row r="417" spans="1:2">
      <c r="A417" s="146" t="s">
        <v>4515</v>
      </c>
      <c r="B417" s="142">
        <v>6300</v>
      </c>
    </row>
    <row r="418" spans="1:2" ht="22.5">
      <c r="A418" s="146" t="s">
        <v>4516</v>
      </c>
      <c r="B418" s="142">
        <v>8064</v>
      </c>
    </row>
    <row r="419" spans="1:2" ht="22.5">
      <c r="A419" s="146" t="s">
        <v>4517</v>
      </c>
      <c r="B419" s="142">
        <v>20916</v>
      </c>
    </row>
    <row r="420" spans="1:2" ht="22.5">
      <c r="A420" s="146" t="s">
        <v>4518</v>
      </c>
      <c r="B420" s="142">
        <v>23310</v>
      </c>
    </row>
    <row r="421" spans="1:2">
      <c r="A421" s="156" t="s">
        <v>4519</v>
      </c>
      <c r="B421" s="157"/>
    </row>
    <row r="422" spans="1:2">
      <c r="A422" s="154" t="s">
        <v>4520</v>
      </c>
      <c r="B422" s="142">
        <v>4158</v>
      </c>
    </row>
    <row r="423" spans="1:2" ht="22.5">
      <c r="A423" s="154" t="s">
        <v>4521</v>
      </c>
      <c r="B423" s="142">
        <v>5460</v>
      </c>
    </row>
    <row r="424" spans="1:2">
      <c r="A424" s="154" t="s">
        <v>4522</v>
      </c>
      <c r="B424" s="142">
        <v>10080</v>
      </c>
    </row>
    <row r="425" spans="1:2" ht="22.5">
      <c r="A425" s="154" t="s">
        <v>4523</v>
      </c>
      <c r="B425" s="142">
        <v>11970</v>
      </c>
    </row>
    <row r="426" spans="1:2">
      <c r="A426" s="154" t="s">
        <v>4524</v>
      </c>
      <c r="B426" s="142">
        <v>10080</v>
      </c>
    </row>
    <row r="427" spans="1:2" ht="22.5">
      <c r="A427" s="154" t="s">
        <v>4525</v>
      </c>
      <c r="B427" s="142">
        <v>11970</v>
      </c>
    </row>
    <row r="428" spans="1:2">
      <c r="A428" s="154" t="s">
        <v>4526</v>
      </c>
      <c r="B428" s="142">
        <v>17640</v>
      </c>
    </row>
    <row r="429" spans="1:2" ht="22.5">
      <c r="A429" s="154" t="s">
        <v>4527</v>
      </c>
      <c r="B429" s="142">
        <v>19614</v>
      </c>
    </row>
    <row r="430" spans="1:2">
      <c r="A430" s="154" t="s">
        <v>4528</v>
      </c>
      <c r="B430" s="142">
        <v>22680</v>
      </c>
    </row>
    <row r="431" spans="1:2" ht="22.5">
      <c r="A431" s="154" t="s">
        <v>4529</v>
      </c>
      <c r="B431" s="142">
        <v>25116</v>
      </c>
    </row>
    <row r="432" spans="1:2">
      <c r="A432" s="156" t="s">
        <v>4530</v>
      </c>
      <c r="B432" s="157"/>
    </row>
    <row r="433" spans="1:2">
      <c r="A433" s="154" t="s">
        <v>4531</v>
      </c>
      <c r="B433" s="142">
        <v>19300</v>
      </c>
    </row>
    <row r="434" spans="1:2">
      <c r="A434" s="154" t="s">
        <v>4532</v>
      </c>
      <c r="B434" s="142">
        <v>20700</v>
      </c>
    </row>
    <row r="435" spans="1:2">
      <c r="A435" s="154" t="s">
        <v>4533</v>
      </c>
      <c r="B435" s="142">
        <v>26000</v>
      </c>
    </row>
    <row r="436" spans="1:2">
      <c r="A436" s="154" t="s">
        <v>4534</v>
      </c>
      <c r="B436" s="142">
        <v>36000</v>
      </c>
    </row>
    <row r="437" spans="1:2">
      <c r="A437" s="154" t="s">
        <v>4535</v>
      </c>
      <c r="B437" s="142">
        <v>32800</v>
      </c>
    </row>
    <row r="438" spans="1:2">
      <c r="A438" s="154" t="s">
        <v>4536</v>
      </c>
      <c r="B438" s="142">
        <v>32800</v>
      </c>
    </row>
    <row r="439" spans="1:2">
      <c r="A439" s="154" t="s">
        <v>4537</v>
      </c>
      <c r="B439" s="142">
        <v>44300</v>
      </c>
    </row>
    <row r="440" spans="1:2">
      <c r="A440" s="151" t="s">
        <v>4538</v>
      </c>
      <c r="B440" s="152"/>
    </row>
    <row r="441" spans="1:2">
      <c r="A441" s="144" t="s">
        <v>4539</v>
      </c>
      <c r="B441" s="145">
        <v>14990</v>
      </c>
    </row>
    <row r="442" spans="1:2">
      <c r="A442" s="144" t="s">
        <v>4540</v>
      </c>
      <c r="B442" s="145">
        <v>19990</v>
      </c>
    </row>
    <row r="443" spans="1:2">
      <c r="A443" s="144" t="s">
        <v>4541</v>
      </c>
      <c r="B443" s="145">
        <v>10900</v>
      </c>
    </row>
    <row r="444" spans="1:2">
      <c r="A444" s="151" t="s">
        <v>4542</v>
      </c>
      <c r="B444" s="152"/>
    </row>
    <row r="445" spans="1:2">
      <c r="A445" s="144" t="s">
        <v>4543</v>
      </c>
      <c r="B445" s="147">
        <v>200</v>
      </c>
    </row>
    <row r="446" spans="1:2">
      <c r="A446" s="151" t="s">
        <v>4544</v>
      </c>
      <c r="B446" s="152"/>
    </row>
    <row r="447" spans="1:2">
      <c r="A447" s="156" t="s">
        <v>4545</v>
      </c>
      <c r="B447" s="157"/>
    </row>
    <row r="448" spans="1:2">
      <c r="A448" s="155" t="s">
        <v>4546</v>
      </c>
      <c r="B448" s="142">
        <v>5490</v>
      </c>
    </row>
    <row r="449" spans="1:2">
      <c r="A449" s="155" t="s">
        <v>4547</v>
      </c>
      <c r="B449" s="142">
        <v>6990</v>
      </c>
    </row>
    <row r="450" spans="1:2">
      <c r="A450" s="146" t="s">
        <v>4548</v>
      </c>
      <c r="B450" s="145">
        <v>2990</v>
      </c>
    </row>
    <row r="451" spans="1:2">
      <c r="A451" s="155" t="s">
        <v>4549</v>
      </c>
      <c r="B451" s="142">
        <v>3290</v>
      </c>
    </row>
    <row r="452" spans="1:2">
      <c r="A452" s="155" t="s">
        <v>4550</v>
      </c>
      <c r="B452" s="142">
        <v>2690</v>
      </c>
    </row>
    <row r="453" spans="1:2">
      <c r="A453" s="155" t="s">
        <v>4551</v>
      </c>
      <c r="B453" s="142">
        <v>7990</v>
      </c>
    </row>
    <row r="454" spans="1:2">
      <c r="A454" s="155" t="s">
        <v>4552</v>
      </c>
      <c r="B454" s="142">
        <v>3490</v>
      </c>
    </row>
    <row r="455" spans="1:2">
      <c r="A455" s="154" t="s">
        <v>4553</v>
      </c>
      <c r="B455" s="142">
        <v>4490</v>
      </c>
    </row>
    <row r="456" spans="1:2">
      <c r="A456" s="156" t="s">
        <v>4554</v>
      </c>
      <c r="B456" s="157"/>
    </row>
    <row r="457" spans="1:2" ht="22.5">
      <c r="A457" s="154" t="s">
        <v>4555</v>
      </c>
      <c r="B457" s="142">
        <v>3990</v>
      </c>
    </row>
    <row r="458" spans="1:2">
      <c r="A458" s="154" t="s">
        <v>4556</v>
      </c>
      <c r="B458" s="142">
        <v>6990</v>
      </c>
    </row>
    <row r="459" spans="1:2">
      <c r="A459" s="154" t="s">
        <v>4557</v>
      </c>
      <c r="B459" s="142">
        <v>7990</v>
      </c>
    </row>
    <row r="460" spans="1:2">
      <c r="A460" s="154" t="s">
        <v>4558</v>
      </c>
      <c r="B460" s="142">
        <v>8990</v>
      </c>
    </row>
    <row r="461" spans="1:2" ht="22.5">
      <c r="A461" s="154" t="s">
        <v>4559</v>
      </c>
      <c r="B461" s="142">
        <v>11490</v>
      </c>
    </row>
    <row r="462" spans="1:2">
      <c r="A462" s="154" t="s">
        <v>4560</v>
      </c>
      <c r="B462" s="142">
        <v>7990</v>
      </c>
    </row>
    <row r="463" spans="1:2" ht="22.5">
      <c r="A463" s="159" t="s">
        <v>4561</v>
      </c>
      <c r="B463" s="143">
        <v>9490</v>
      </c>
    </row>
    <row r="464" spans="1:2" ht="22.5">
      <c r="A464" s="154" t="s">
        <v>4562</v>
      </c>
      <c r="B464" s="142">
        <v>12490</v>
      </c>
    </row>
    <row r="465" spans="1:2">
      <c r="A465" s="154" t="s">
        <v>4563</v>
      </c>
      <c r="B465" s="142">
        <v>14990</v>
      </c>
    </row>
    <row r="466" spans="1:2">
      <c r="A466" s="154" t="s">
        <v>4564</v>
      </c>
      <c r="B466" s="142">
        <v>14990</v>
      </c>
    </row>
    <row r="467" spans="1:2">
      <c r="A467" s="154" t="s">
        <v>4565</v>
      </c>
      <c r="B467" s="142">
        <v>19990</v>
      </c>
    </row>
    <row r="468" spans="1:2">
      <c r="A468" s="155" t="s">
        <v>4566</v>
      </c>
      <c r="B468" s="142">
        <v>5490</v>
      </c>
    </row>
    <row r="469" spans="1:2">
      <c r="A469" s="155" t="s">
        <v>4567</v>
      </c>
      <c r="B469" s="142">
        <v>7990</v>
      </c>
    </row>
    <row r="470" spans="1:2">
      <c r="A470" s="154" t="s">
        <v>4568</v>
      </c>
      <c r="B470" s="145">
        <v>4490</v>
      </c>
    </row>
    <row r="471" spans="1:2">
      <c r="A471" s="154" t="s">
        <v>4569</v>
      </c>
      <c r="B471" s="145">
        <v>4700</v>
      </c>
    </row>
    <row r="472" spans="1:2">
      <c r="A472" s="156" t="s">
        <v>4570</v>
      </c>
      <c r="B472" s="157"/>
    </row>
    <row r="473" spans="1:2" ht="22.5">
      <c r="A473" s="154" t="s">
        <v>4571</v>
      </c>
      <c r="B473" s="142">
        <v>11990</v>
      </c>
    </row>
    <row r="474" spans="1:2" ht="22.5">
      <c r="A474" s="154" t="s">
        <v>4572</v>
      </c>
      <c r="B474" s="142">
        <v>12990</v>
      </c>
    </row>
    <row r="475" spans="1:2" ht="22.5">
      <c r="A475" s="154" t="s">
        <v>4573</v>
      </c>
      <c r="B475" s="142">
        <v>10990</v>
      </c>
    </row>
    <row r="476" spans="1:2" ht="22.5">
      <c r="A476" s="154" t="s">
        <v>4574</v>
      </c>
      <c r="B476" s="142">
        <v>7990</v>
      </c>
    </row>
    <row r="477" spans="1:2" ht="22.5">
      <c r="A477" s="154" t="s">
        <v>4575</v>
      </c>
      <c r="B477" s="142">
        <v>8990</v>
      </c>
    </row>
    <row r="478" spans="1:2" ht="22.5">
      <c r="A478" s="154" t="s">
        <v>4576</v>
      </c>
      <c r="B478" s="142">
        <v>6990</v>
      </c>
    </row>
    <row r="479" spans="1:2" ht="22.5">
      <c r="A479" s="154" t="s">
        <v>4577</v>
      </c>
      <c r="B479" s="142">
        <v>10900</v>
      </c>
    </row>
    <row r="480" spans="1:2" ht="22.5">
      <c r="A480" s="154" t="s">
        <v>4578</v>
      </c>
      <c r="B480" s="142">
        <v>4900</v>
      </c>
    </row>
    <row r="481" spans="1:2" ht="22.5">
      <c r="A481" s="154" t="s">
        <v>4579</v>
      </c>
      <c r="B481" s="142">
        <v>7490</v>
      </c>
    </row>
    <row r="482" spans="1:2">
      <c r="A482" s="154" t="s">
        <v>4580</v>
      </c>
      <c r="B482" s="142">
        <v>10990</v>
      </c>
    </row>
    <row r="483" spans="1:2" ht="22.5">
      <c r="A483" s="154" t="s">
        <v>4581</v>
      </c>
      <c r="B483" s="142">
        <v>5990</v>
      </c>
    </row>
    <row r="484" spans="1:2">
      <c r="A484" s="154" t="s">
        <v>4582</v>
      </c>
      <c r="B484" s="142">
        <v>12900</v>
      </c>
    </row>
    <row r="485" spans="1:2">
      <c r="A485" s="154" t="s">
        <v>4583</v>
      </c>
      <c r="B485" s="142">
        <v>15990</v>
      </c>
    </row>
    <row r="486" spans="1:2">
      <c r="A486" s="154" t="s">
        <v>4584</v>
      </c>
      <c r="B486" s="142">
        <v>23990</v>
      </c>
    </row>
    <row r="487" spans="1:2" ht="22.5">
      <c r="A487" s="154" t="s">
        <v>4585</v>
      </c>
      <c r="B487" s="142">
        <v>38200</v>
      </c>
    </row>
    <row r="488" spans="1:2">
      <c r="A488" s="154" t="s">
        <v>4586</v>
      </c>
      <c r="B488" s="142">
        <v>29990</v>
      </c>
    </row>
    <row r="489" spans="1:2" ht="22.5">
      <c r="A489" s="154" t="s">
        <v>4587</v>
      </c>
      <c r="B489" s="142">
        <v>18900</v>
      </c>
    </row>
    <row r="490" spans="1:2">
      <c r="A490" s="154" t="s">
        <v>4588</v>
      </c>
      <c r="B490" s="142">
        <v>33990</v>
      </c>
    </row>
    <row r="491" spans="1:2" ht="22.5">
      <c r="A491" s="154" t="s">
        <v>4589</v>
      </c>
      <c r="B491" s="142">
        <v>2990</v>
      </c>
    </row>
    <row r="492" spans="1:2">
      <c r="A492" s="156" t="s">
        <v>4590</v>
      </c>
      <c r="B492" s="157"/>
    </row>
    <row r="493" spans="1:2">
      <c r="A493" s="144" t="s">
        <v>4591</v>
      </c>
      <c r="B493" s="145">
        <v>1990</v>
      </c>
    </row>
    <row r="494" spans="1:2" ht="22.5">
      <c r="A494" s="144" t="s">
        <v>4592</v>
      </c>
      <c r="B494" s="145">
        <v>5490</v>
      </c>
    </row>
    <row r="495" spans="1:2">
      <c r="A495" s="156" t="s">
        <v>4593</v>
      </c>
      <c r="B495" s="157"/>
    </row>
    <row r="496" spans="1:2" ht="33.75">
      <c r="A496" s="144" t="s">
        <v>4594</v>
      </c>
      <c r="B496" s="145">
        <v>19590</v>
      </c>
    </row>
    <row r="497" spans="1:2">
      <c r="A497" s="144" t="s">
        <v>4595</v>
      </c>
      <c r="B497" s="145">
        <v>17530</v>
      </c>
    </row>
    <row r="498" spans="1:2" ht="22.5">
      <c r="A498" s="144" t="s">
        <v>4596</v>
      </c>
      <c r="B498" s="145">
        <v>22540</v>
      </c>
    </row>
    <row r="499" spans="1:2">
      <c r="A499" s="144" t="s">
        <v>4597</v>
      </c>
      <c r="B499" s="145">
        <v>15440</v>
      </c>
    </row>
    <row r="500" spans="1:2">
      <c r="A500" s="144" t="s">
        <v>4598</v>
      </c>
      <c r="B500" s="145">
        <v>25760</v>
      </c>
    </row>
    <row r="501" spans="1:2" ht="22.5">
      <c r="A501" s="144" t="s">
        <v>4599</v>
      </c>
      <c r="B501" s="145">
        <v>7980</v>
      </c>
    </row>
    <row r="502" spans="1:2">
      <c r="A502" s="156" t="s">
        <v>4600</v>
      </c>
      <c r="B502" s="157"/>
    </row>
    <row r="503" spans="1:2">
      <c r="A503" s="144" t="s">
        <v>4601</v>
      </c>
      <c r="B503" s="145">
        <v>2400</v>
      </c>
    </row>
    <row r="504" spans="1:2">
      <c r="A504" s="151" t="s">
        <v>4602</v>
      </c>
      <c r="B504" s="152"/>
    </row>
    <row r="505" spans="1:2">
      <c r="A505" s="156" t="s">
        <v>4603</v>
      </c>
      <c r="B505" s="157"/>
    </row>
    <row r="506" spans="1:2">
      <c r="A506" s="144" t="s">
        <v>4604</v>
      </c>
      <c r="B506" s="145">
        <v>4490</v>
      </c>
    </row>
    <row r="507" spans="1:2" ht="22.5">
      <c r="A507" s="144" t="s">
        <v>4605</v>
      </c>
      <c r="B507" s="145">
        <v>7990</v>
      </c>
    </row>
    <row r="508" spans="1:2">
      <c r="A508" s="156" t="s">
        <v>4606</v>
      </c>
      <c r="B508" s="157"/>
    </row>
    <row r="509" spans="1:2">
      <c r="A509" s="144" t="s">
        <v>4607</v>
      </c>
      <c r="B509" s="145">
        <v>20600</v>
      </c>
    </row>
    <row r="510" spans="1:2">
      <c r="A510" s="151" t="s">
        <v>4608</v>
      </c>
      <c r="B510" s="152"/>
    </row>
    <row r="511" spans="1:2">
      <c r="A511" s="154" t="s">
        <v>4609</v>
      </c>
      <c r="B511" s="142">
        <v>440</v>
      </c>
    </row>
    <row r="512" spans="1:2">
      <c r="A512" s="154" t="s">
        <v>4610</v>
      </c>
      <c r="B512" s="142">
        <v>500</v>
      </c>
    </row>
    <row r="513" spans="1:2">
      <c r="A513" s="154" t="s">
        <v>4611</v>
      </c>
      <c r="B513" s="142">
        <v>640</v>
      </c>
    </row>
    <row r="514" spans="1:2">
      <c r="A514" s="154" t="s">
        <v>4612</v>
      </c>
      <c r="B514" s="142">
        <v>790</v>
      </c>
    </row>
    <row r="515" spans="1:2">
      <c r="A515" s="154" t="s">
        <v>4613</v>
      </c>
      <c r="B515" s="142">
        <v>870</v>
      </c>
    </row>
    <row r="516" spans="1:2">
      <c r="A516" s="154" t="s">
        <v>4614</v>
      </c>
      <c r="B516" s="142">
        <v>1010</v>
      </c>
    </row>
    <row r="517" spans="1:2">
      <c r="A517" s="154" t="s">
        <v>4615</v>
      </c>
      <c r="B517" s="142">
        <v>1180</v>
      </c>
    </row>
    <row r="518" spans="1:2">
      <c r="A518" s="154" t="s">
        <v>4616</v>
      </c>
      <c r="B518" s="142">
        <v>1660</v>
      </c>
    </row>
    <row r="519" spans="1:2">
      <c r="A519" s="154" t="s">
        <v>4617</v>
      </c>
      <c r="B519" s="142">
        <v>2070</v>
      </c>
    </row>
    <row r="520" spans="1:2">
      <c r="A520" s="154" t="s">
        <v>4618</v>
      </c>
      <c r="B520" s="142">
        <v>1050</v>
      </c>
    </row>
    <row r="521" spans="1:2">
      <c r="A521" s="154" t="s">
        <v>4619</v>
      </c>
      <c r="B521" s="142">
        <v>1330</v>
      </c>
    </row>
    <row r="522" spans="1:2">
      <c r="A522" s="154" t="s">
        <v>4620</v>
      </c>
      <c r="B522" s="142">
        <v>1570</v>
      </c>
    </row>
    <row r="523" spans="1:2">
      <c r="A523" s="154" t="s">
        <v>4621</v>
      </c>
      <c r="B523" s="142">
        <v>1830</v>
      </c>
    </row>
    <row r="524" spans="1:2">
      <c r="A524" s="154" t="s">
        <v>4622</v>
      </c>
      <c r="B524" s="142">
        <v>1160</v>
      </c>
    </row>
    <row r="525" spans="1:2">
      <c r="A525" s="154" t="s">
        <v>4623</v>
      </c>
      <c r="B525" s="142">
        <v>1390</v>
      </c>
    </row>
    <row r="526" spans="1:2">
      <c r="A526" s="154" t="s">
        <v>4624</v>
      </c>
      <c r="B526" s="142">
        <v>1600</v>
      </c>
    </row>
    <row r="527" spans="1:2">
      <c r="A527" s="154" t="s">
        <v>4625</v>
      </c>
      <c r="B527" s="142">
        <v>1690</v>
      </c>
    </row>
    <row r="528" spans="1:2">
      <c r="A528" s="154" t="s">
        <v>4626</v>
      </c>
      <c r="B528" s="142">
        <v>1780</v>
      </c>
    </row>
    <row r="529" spans="1:2">
      <c r="A529" s="154" t="s">
        <v>4627</v>
      </c>
      <c r="B529" s="142">
        <v>2070</v>
      </c>
    </row>
    <row r="530" spans="1:2">
      <c r="A530" s="154" t="s">
        <v>4628</v>
      </c>
      <c r="B530" s="142">
        <v>1980</v>
      </c>
    </row>
    <row r="531" spans="1:2">
      <c r="A531" s="154" t="s">
        <v>4629</v>
      </c>
      <c r="B531" s="142">
        <v>2070</v>
      </c>
    </row>
    <row r="532" spans="1:2">
      <c r="A532" s="154" t="s">
        <v>4630</v>
      </c>
      <c r="B532" s="142">
        <v>2340</v>
      </c>
    </row>
    <row r="533" spans="1:2">
      <c r="A533" s="154" t="s">
        <v>4631</v>
      </c>
      <c r="B533" s="142">
        <v>2750</v>
      </c>
    </row>
    <row r="534" spans="1:2">
      <c r="A534" s="154" t="s">
        <v>4632</v>
      </c>
      <c r="B534" s="142">
        <v>470</v>
      </c>
    </row>
    <row r="535" spans="1:2">
      <c r="A535" s="154" t="s">
        <v>4633</v>
      </c>
      <c r="B535" s="142">
        <v>550</v>
      </c>
    </row>
    <row r="536" spans="1:2">
      <c r="A536" s="154" t="s">
        <v>4634</v>
      </c>
      <c r="B536" s="142">
        <v>700</v>
      </c>
    </row>
    <row r="537" spans="1:2">
      <c r="A537" s="154" t="s">
        <v>4635</v>
      </c>
      <c r="B537" s="142">
        <v>840</v>
      </c>
    </row>
    <row r="538" spans="1:2">
      <c r="A538" s="154" t="s">
        <v>4636</v>
      </c>
      <c r="B538" s="142">
        <v>950</v>
      </c>
    </row>
    <row r="539" spans="1:2">
      <c r="A539" s="154" t="s">
        <v>4637</v>
      </c>
      <c r="B539" s="142">
        <v>440</v>
      </c>
    </row>
    <row r="540" spans="1:2">
      <c r="A540" s="154" t="s">
        <v>4638</v>
      </c>
      <c r="B540" s="142">
        <v>550</v>
      </c>
    </row>
    <row r="541" spans="1:2">
      <c r="A541" s="154" t="s">
        <v>4639</v>
      </c>
      <c r="B541" s="142">
        <v>670</v>
      </c>
    </row>
    <row r="542" spans="1:2">
      <c r="A542" s="154" t="s">
        <v>4640</v>
      </c>
      <c r="B542" s="142">
        <v>790</v>
      </c>
    </row>
    <row r="543" spans="1:2">
      <c r="A543" s="154" t="s">
        <v>4641</v>
      </c>
      <c r="B543" s="142">
        <v>890</v>
      </c>
    </row>
    <row r="544" spans="1:2">
      <c r="A544" s="151" t="s">
        <v>4642</v>
      </c>
      <c r="B544" s="152"/>
    </row>
    <row r="545" spans="1:2">
      <c r="A545" s="144" t="s">
        <v>4643</v>
      </c>
      <c r="B545" s="147">
        <v>300</v>
      </c>
    </row>
    <row r="546" spans="1:2">
      <c r="A546" s="156" t="s">
        <v>4644</v>
      </c>
      <c r="B546" s="157"/>
    </row>
    <row r="547" spans="1:2">
      <c r="A547" s="155" t="s">
        <v>4645</v>
      </c>
      <c r="B547" s="142">
        <v>850</v>
      </c>
    </row>
    <row r="548" spans="1:2">
      <c r="A548" s="155" t="s">
        <v>4646</v>
      </c>
      <c r="B548" s="142">
        <v>780</v>
      </c>
    </row>
    <row r="549" spans="1:2">
      <c r="A549" s="155" t="s">
        <v>4647</v>
      </c>
      <c r="B549" s="142">
        <v>590</v>
      </c>
    </row>
    <row r="550" spans="1:2">
      <c r="A550" s="155" t="s">
        <v>4648</v>
      </c>
      <c r="B550" s="142">
        <v>790</v>
      </c>
    </row>
    <row r="551" spans="1:2">
      <c r="A551" s="156" t="s">
        <v>4649</v>
      </c>
      <c r="B551" s="157"/>
    </row>
    <row r="552" spans="1:2">
      <c r="A552" s="144" t="s">
        <v>4650</v>
      </c>
      <c r="B552" s="147">
        <v>120</v>
      </c>
    </row>
    <row r="553" spans="1:2">
      <c r="A553" s="144" t="s">
        <v>4651</v>
      </c>
      <c r="B553" s="147">
        <v>200</v>
      </c>
    </row>
    <row r="554" spans="1:2">
      <c r="A554" s="144" t="s">
        <v>4652</v>
      </c>
      <c r="B554" s="147">
        <v>150</v>
      </c>
    </row>
    <row r="555" spans="1:2">
      <c r="A555" s="144" t="s">
        <v>4653</v>
      </c>
      <c r="B555" s="147">
        <v>220</v>
      </c>
    </row>
    <row r="556" spans="1:2">
      <c r="A556" s="155" t="s">
        <v>4654</v>
      </c>
      <c r="B556" s="142">
        <v>1690</v>
      </c>
    </row>
    <row r="557" spans="1:2">
      <c r="A557" s="155" t="s">
        <v>4655</v>
      </c>
      <c r="B557" s="142">
        <v>990</v>
      </c>
    </row>
    <row r="558" spans="1:2">
      <c r="A558" s="155" t="s">
        <v>4656</v>
      </c>
      <c r="B558" s="142">
        <v>1290</v>
      </c>
    </row>
    <row r="559" spans="1:2">
      <c r="A559" s="144" t="s">
        <v>4657</v>
      </c>
      <c r="B559" s="147">
        <v>60</v>
      </c>
    </row>
    <row r="560" spans="1:2">
      <c r="A560" s="144" t="s">
        <v>4658</v>
      </c>
      <c r="B560" s="145">
        <v>1500</v>
      </c>
    </row>
    <row r="561" spans="1:2">
      <c r="A561" s="144" t="s">
        <v>4659</v>
      </c>
      <c r="B561" s="145">
        <v>2500</v>
      </c>
    </row>
    <row r="562" spans="1:2">
      <c r="A562" s="144" t="s">
        <v>4660</v>
      </c>
      <c r="B562" s="147">
        <v>270</v>
      </c>
    </row>
    <row r="563" spans="1:2">
      <c r="A563" s="144" t="s">
        <v>4661</v>
      </c>
      <c r="B563" s="147">
        <v>60</v>
      </c>
    </row>
    <row r="564" spans="1:2">
      <c r="A564" s="144" t="s">
        <v>4662</v>
      </c>
      <c r="B564" s="147">
        <v>110</v>
      </c>
    </row>
    <row r="565" spans="1:2">
      <c r="A565" s="144" t="s">
        <v>4663</v>
      </c>
      <c r="B565" s="147">
        <v>160</v>
      </c>
    </row>
    <row r="566" spans="1:2">
      <c r="A566" s="156" t="s">
        <v>4664</v>
      </c>
      <c r="B566" s="157"/>
    </row>
    <row r="567" spans="1:2">
      <c r="A567" s="144" t="s">
        <v>4665</v>
      </c>
      <c r="B567" s="145">
        <v>1990</v>
      </c>
    </row>
    <row r="568" spans="1:2">
      <c r="A568" s="144" t="s">
        <v>4666</v>
      </c>
      <c r="B568" s="145">
        <v>2990</v>
      </c>
    </row>
    <row r="569" spans="1:2">
      <c r="A569" s="144" t="s">
        <v>4667</v>
      </c>
      <c r="B569" s="147">
        <v>690</v>
      </c>
    </row>
    <row r="570" spans="1:2">
      <c r="A570" s="144" t="s">
        <v>4668</v>
      </c>
      <c r="B570" s="147">
        <v>790</v>
      </c>
    </row>
    <row r="571" spans="1:2">
      <c r="A571" s="156" t="s">
        <v>4669</v>
      </c>
      <c r="B571" s="157"/>
    </row>
    <row r="572" spans="1:2">
      <c r="A572" s="154" t="s">
        <v>4670</v>
      </c>
      <c r="B572" s="142">
        <v>260</v>
      </c>
    </row>
    <row r="573" spans="1:2">
      <c r="A573" s="154" t="s">
        <v>4671</v>
      </c>
      <c r="B573" s="142">
        <v>330</v>
      </c>
    </row>
    <row r="574" spans="1:2">
      <c r="A574" s="154" t="s">
        <v>4672</v>
      </c>
      <c r="B574" s="142">
        <v>210</v>
      </c>
    </row>
    <row r="575" spans="1:2">
      <c r="A575" s="154" t="s">
        <v>4673</v>
      </c>
      <c r="B575" s="142">
        <v>240</v>
      </c>
    </row>
    <row r="576" spans="1:2">
      <c r="A576" s="154" t="s">
        <v>4674</v>
      </c>
      <c r="B576" s="142">
        <v>220</v>
      </c>
    </row>
    <row r="577" spans="1:2">
      <c r="A577" s="154" t="s">
        <v>4675</v>
      </c>
      <c r="B577" s="142">
        <v>270</v>
      </c>
    </row>
    <row r="578" spans="1:2">
      <c r="A578" s="154" t="s">
        <v>4676</v>
      </c>
      <c r="B578" s="142">
        <v>270</v>
      </c>
    </row>
    <row r="579" spans="1:2">
      <c r="A579" s="154" t="s">
        <v>4677</v>
      </c>
      <c r="B579" s="142">
        <v>120</v>
      </c>
    </row>
    <row r="580" spans="1:2">
      <c r="A580" s="154" t="s">
        <v>4678</v>
      </c>
      <c r="B580" s="142">
        <v>170</v>
      </c>
    </row>
    <row r="581" spans="1:2">
      <c r="A581" s="154" t="s">
        <v>4679</v>
      </c>
      <c r="B581" s="142">
        <v>160</v>
      </c>
    </row>
    <row r="582" spans="1:2">
      <c r="A582" s="154" t="s">
        <v>4680</v>
      </c>
      <c r="B582" s="142">
        <v>220</v>
      </c>
    </row>
    <row r="583" spans="1:2">
      <c r="A583" s="154" t="s">
        <v>4681</v>
      </c>
      <c r="B583" s="142">
        <v>230</v>
      </c>
    </row>
    <row r="584" spans="1:2">
      <c r="A584" s="154" t="s">
        <v>4682</v>
      </c>
      <c r="B584" s="142">
        <v>230</v>
      </c>
    </row>
    <row r="585" spans="1:2">
      <c r="A585" s="154" t="s">
        <v>4683</v>
      </c>
      <c r="B585" s="142">
        <v>170</v>
      </c>
    </row>
    <row r="586" spans="1:2">
      <c r="A586" s="154" t="s">
        <v>4684</v>
      </c>
      <c r="B586" s="142">
        <v>180</v>
      </c>
    </row>
    <row r="587" spans="1:2">
      <c r="A587" s="154" t="s">
        <v>4685</v>
      </c>
      <c r="B587" s="142">
        <v>270</v>
      </c>
    </row>
    <row r="588" spans="1:2">
      <c r="A588" s="154" t="s">
        <v>4686</v>
      </c>
      <c r="B588" s="142">
        <v>270</v>
      </c>
    </row>
    <row r="589" spans="1:2">
      <c r="A589" s="154" t="s">
        <v>4687</v>
      </c>
      <c r="B589" s="142">
        <v>270</v>
      </c>
    </row>
    <row r="590" spans="1:2">
      <c r="A590" s="154" t="s">
        <v>4688</v>
      </c>
      <c r="B590" s="142">
        <v>280</v>
      </c>
    </row>
    <row r="591" spans="1:2">
      <c r="A591" s="154" t="s">
        <v>4689</v>
      </c>
      <c r="B591" s="142">
        <v>820</v>
      </c>
    </row>
    <row r="592" spans="1:2">
      <c r="A592" s="154" t="s">
        <v>4690</v>
      </c>
      <c r="B592" s="142">
        <v>120</v>
      </c>
    </row>
    <row r="593" spans="1:2">
      <c r="A593" s="154" t="s">
        <v>4691</v>
      </c>
      <c r="B593" s="142">
        <v>180</v>
      </c>
    </row>
    <row r="594" spans="1:2">
      <c r="A594" s="154" t="s">
        <v>4692</v>
      </c>
      <c r="B594" s="142">
        <v>200</v>
      </c>
    </row>
    <row r="595" spans="1:2">
      <c r="A595" s="154" t="s">
        <v>4693</v>
      </c>
      <c r="B595" s="142">
        <v>160</v>
      </c>
    </row>
    <row r="596" spans="1:2">
      <c r="A596" s="154" t="s">
        <v>4694</v>
      </c>
      <c r="B596" s="142">
        <v>170</v>
      </c>
    </row>
    <row r="597" spans="1:2">
      <c r="A597" s="154" t="s">
        <v>4695</v>
      </c>
      <c r="B597" s="142">
        <v>180</v>
      </c>
    </row>
    <row r="598" spans="1:2">
      <c r="A598" s="154" t="s">
        <v>4696</v>
      </c>
      <c r="B598" s="142">
        <v>1660</v>
      </c>
    </row>
    <row r="599" spans="1:2">
      <c r="A599" s="154" t="s">
        <v>4697</v>
      </c>
      <c r="B599" s="142">
        <v>2100</v>
      </c>
    </row>
    <row r="600" spans="1:2">
      <c r="A600" s="154" t="s">
        <v>4698</v>
      </c>
      <c r="B600" s="142">
        <v>2810</v>
      </c>
    </row>
    <row r="601" spans="1:2">
      <c r="A601" s="154" t="s">
        <v>4699</v>
      </c>
      <c r="B601" s="142">
        <v>1920</v>
      </c>
    </row>
    <row r="602" spans="1:2">
      <c r="A602" s="154" t="s">
        <v>4700</v>
      </c>
      <c r="B602" s="142">
        <v>2320</v>
      </c>
    </row>
    <row r="603" spans="1:2">
      <c r="A603" s="154" t="s">
        <v>4701</v>
      </c>
      <c r="B603" s="142">
        <v>2920</v>
      </c>
    </row>
    <row r="604" spans="1:2">
      <c r="A604" s="154" t="s">
        <v>4702</v>
      </c>
      <c r="B604" s="142">
        <v>3990</v>
      </c>
    </row>
    <row r="605" spans="1:2">
      <c r="A605" s="154" t="s">
        <v>4703</v>
      </c>
      <c r="B605" s="142">
        <v>5610</v>
      </c>
    </row>
    <row r="606" spans="1:2">
      <c r="A606" s="154" t="s">
        <v>4704</v>
      </c>
      <c r="B606" s="142">
        <v>1860</v>
      </c>
    </row>
    <row r="607" spans="1:2">
      <c r="A607" s="154" t="s">
        <v>4705</v>
      </c>
      <c r="B607" s="142">
        <v>2260</v>
      </c>
    </row>
    <row r="608" spans="1:2">
      <c r="A608" s="154" t="s">
        <v>4706</v>
      </c>
      <c r="B608" s="142">
        <v>2950</v>
      </c>
    </row>
    <row r="609" spans="1:2">
      <c r="A609" s="154" t="s">
        <v>4707</v>
      </c>
      <c r="B609" s="142">
        <v>990</v>
      </c>
    </row>
    <row r="610" spans="1:2">
      <c r="A610" s="154" t="s">
        <v>4708</v>
      </c>
      <c r="B610" s="142">
        <v>1270</v>
      </c>
    </row>
    <row r="611" spans="1:2">
      <c r="A611" s="154" t="s">
        <v>4709</v>
      </c>
      <c r="B611" s="142">
        <v>1640</v>
      </c>
    </row>
    <row r="612" spans="1:2">
      <c r="A612" s="154" t="s">
        <v>4710</v>
      </c>
      <c r="B612" s="142">
        <v>930</v>
      </c>
    </row>
    <row r="613" spans="1:2">
      <c r="A613" s="154" t="s">
        <v>4711</v>
      </c>
      <c r="B613" s="142">
        <v>1260</v>
      </c>
    </row>
    <row r="614" spans="1:2">
      <c r="A614" s="154" t="s">
        <v>4712</v>
      </c>
      <c r="B614" s="142">
        <v>1680</v>
      </c>
    </row>
    <row r="615" spans="1:2">
      <c r="A615" s="154" t="s">
        <v>4713</v>
      </c>
      <c r="B615" s="142">
        <v>1260</v>
      </c>
    </row>
    <row r="616" spans="1:2">
      <c r="A616" s="154" t="s">
        <v>4714</v>
      </c>
      <c r="B616" s="142">
        <v>1820</v>
      </c>
    </row>
    <row r="617" spans="1:2">
      <c r="A617" s="154" t="s">
        <v>4715</v>
      </c>
      <c r="B617" s="142">
        <v>2640</v>
      </c>
    </row>
    <row r="618" spans="1:2">
      <c r="A618" s="154" t="s">
        <v>4716</v>
      </c>
      <c r="B618" s="142">
        <v>800</v>
      </c>
    </row>
    <row r="619" spans="1:2">
      <c r="A619" s="154" t="s">
        <v>4717</v>
      </c>
      <c r="B619" s="142">
        <v>1320</v>
      </c>
    </row>
    <row r="620" spans="1:2">
      <c r="A620" s="154" t="s">
        <v>4718</v>
      </c>
      <c r="B620" s="142">
        <v>1820</v>
      </c>
    </row>
    <row r="621" spans="1:2">
      <c r="A621" s="155" t="s">
        <v>4719</v>
      </c>
      <c r="B621" s="142">
        <v>1060</v>
      </c>
    </row>
    <row r="622" spans="1:2">
      <c r="A622" s="155" t="s">
        <v>4720</v>
      </c>
      <c r="B622" s="142">
        <v>1380</v>
      </c>
    </row>
    <row r="623" spans="1:2">
      <c r="A623" s="155" t="s">
        <v>4721</v>
      </c>
      <c r="B623" s="142">
        <v>1780</v>
      </c>
    </row>
    <row r="624" spans="1:2">
      <c r="A624" s="155" t="s">
        <v>4722</v>
      </c>
      <c r="B624" s="142">
        <v>1380</v>
      </c>
    </row>
    <row r="625" spans="1:2">
      <c r="A625" s="155" t="s">
        <v>4723</v>
      </c>
      <c r="B625" s="142">
        <v>1910</v>
      </c>
    </row>
    <row r="626" spans="1:2">
      <c r="A626" s="155" t="s">
        <v>4724</v>
      </c>
      <c r="B626" s="142">
        <v>2650</v>
      </c>
    </row>
    <row r="627" spans="1:2">
      <c r="A627" s="155" t="s">
        <v>4725</v>
      </c>
      <c r="B627" s="142">
        <v>1150</v>
      </c>
    </row>
    <row r="628" spans="1:2">
      <c r="A628" s="155" t="s">
        <v>4726</v>
      </c>
      <c r="B628" s="142">
        <v>1470</v>
      </c>
    </row>
    <row r="629" spans="1:2">
      <c r="A629" s="155" t="s">
        <v>4727</v>
      </c>
      <c r="B629" s="142">
        <v>1910</v>
      </c>
    </row>
    <row r="630" spans="1:2">
      <c r="A630" s="154" t="s">
        <v>4728</v>
      </c>
      <c r="B630" s="142">
        <v>1360</v>
      </c>
    </row>
    <row r="631" spans="1:2">
      <c r="A631" s="154" t="s">
        <v>4729</v>
      </c>
      <c r="B631" s="142">
        <v>1480</v>
      </c>
    </row>
    <row r="632" spans="1:2">
      <c r="A632" s="154" t="s">
        <v>4730</v>
      </c>
      <c r="B632" s="142">
        <v>150</v>
      </c>
    </row>
    <row r="633" spans="1:2">
      <c r="A633" s="154" t="s">
        <v>4731</v>
      </c>
      <c r="B633" s="142">
        <v>190</v>
      </c>
    </row>
    <row r="634" spans="1:2">
      <c r="A634" s="154" t="s">
        <v>4732</v>
      </c>
      <c r="B634" s="142">
        <v>310</v>
      </c>
    </row>
    <row r="635" spans="1:2">
      <c r="A635" s="154" t="s">
        <v>4733</v>
      </c>
      <c r="B635" s="142">
        <v>250</v>
      </c>
    </row>
    <row r="636" spans="1:2">
      <c r="A636" s="154" t="s">
        <v>4734</v>
      </c>
      <c r="B636" s="142">
        <v>280</v>
      </c>
    </row>
    <row r="637" spans="1:2">
      <c r="A637" s="154" t="s">
        <v>4735</v>
      </c>
      <c r="B637" s="142">
        <v>450</v>
      </c>
    </row>
    <row r="638" spans="1:2">
      <c r="A638" s="154" t="s">
        <v>4736</v>
      </c>
      <c r="B638" s="142">
        <v>830</v>
      </c>
    </row>
    <row r="639" spans="1:2">
      <c r="A639" s="154" t="s">
        <v>4737</v>
      </c>
      <c r="B639" s="142">
        <v>370</v>
      </c>
    </row>
    <row r="640" spans="1:2">
      <c r="A640" s="154" t="s">
        <v>4738</v>
      </c>
      <c r="B640" s="142">
        <v>1490</v>
      </c>
    </row>
    <row r="641" spans="1:2">
      <c r="A641" s="154" t="s">
        <v>4739</v>
      </c>
      <c r="B641" s="142">
        <v>540</v>
      </c>
    </row>
    <row r="642" spans="1:2">
      <c r="A642" s="154" t="s">
        <v>4740</v>
      </c>
      <c r="B642" s="142">
        <v>820</v>
      </c>
    </row>
    <row r="643" spans="1:2">
      <c r="A643" s="154" t="s">
        <v>4741</v>
      </c>
      <c r="B643" s="142">
        <v>1360</v>
      </c>
    </row>
    <row r="644" spans="1:2">
      <c r="A644" s="151" t="s">
        <v>4742</v>
      </c>
      <c r="B644" s="152"/>
    </row>
    <row r="645" spans="1:2" ht="22.5">
      <c r="A645" s="144" t="s">
        <v>4743</v>
      </c>
      <c r="B645" s="145">
        <v>199000</v>
      </c>
    </row>
    <row r="646" spans="1:2" ht="22.5">
      <c r="A646" s="144" t="s">
        <v>4744</v>
      </c>
      <c r="B646" s="145">
        <v>239000</v>
      </c>
    </row>
    <row r="647" spans="1:2">
      <c r="A647" s="161" t="s">
        <v>4745</v>
      </c>
      <c r="B647" s="162"/>
    </row>
    <row r="648" spans="1:2">
      <c r="A648" s="146" t="s">
        <v>4746</v>
      </c>
      <c r="B648" s="142">
        <v>690000</v>
      </c>
    </row>
    <row r="649" spans="1:2">
      <c r="A649" s="146" t="s">
        <v>4747</v>
      </c>
      <c r="B649" s="142">
        <v>790000</v>
      </c>
    </row>
    <row r="650" spans="1:2">
      <c r="A650" s="146" t="s">
        <v>4748</v>
      </c>
      <c r="B650" s="142">
        <v>670000</v>
      </c>
    </row>
    <row r="651" spans="1:2">
      <c r="A651" s="146" t="s">
        <v>4749</v>
      </c>
      <c r="B651" s="142">
        <v>540000</v>
      </c>
    </row>
    <row r="652" spans="1:2">
      <c r="A652" s="146" t="s">
        <v>4750</v>
      </c>
      <c r="B652" s="142">
        <v>495000</v>
      </c>
    </row>
    <row r="653" spans="1:2">
      <c r="A653" s="153" t="s">
        <v>4751</v>
      </c>
      <c r="B653" s="163"/>
    </row>
    <row r="654" spans="1:2">
      <c r="A654" s="146" t="s">
        <v>4752</v>
      </c>
      <c r="B654" s="142">
        <v>54990</v>
      </c>
    </row>
    <row r="655" spans="1:2">
      <c r="A655" s="146" t="s">
        <v>4753</v>
      </c>
      <c r="B655" s="142">
        <v>64990</v>
      </c>
    </row>
    <row r="656" spans="1:2">
      <c r="A656" s="153" t="s">
        <v>4754</v>
      </c>
      <c r="B656" s="163"/>
    </row>
    <row r="657" spans="1:2">
      <c r="A657" s="141" t="s">
        <v>4755</v>
      </c>
      <c r="B657" s="142">
        <v>3900</v>
      </c>
    </row>
    <row r="658" spans="1:2">
      <c r="A658" s="141" t="s">
        <v>4756</v>
      </c>
      <c r="B658" s="142">
        <v>10000</v>
      </c>
    </row>
    <row r="659" spans="1:2">
      <c r="A659" s="155" t="s">
        <v>4757</v>
      </c>
      <c r="B659" s="142">
        <v>259000</v>
      </c>
    </row>
    <row r="660" spans="1:2">
      <c r="A660" s="155" t="s">
        <v>4758</v>
      </c>
      <c r="B660" s="142">
        <v>279000</v>
      </c>
    </row>
    <row r="661" spans="1:2">
      <c r="A661" s="155" t="s">
        <v>4759</v>
      </c>
      <c r="B661" s="142">
        <v>239000</v>
      </c>
    </row>
    <row r="662" spans="1:2">
      <c r="A662" s="155" t="s">
        <v>4760</v>
      </c>
      <c r="B662" s="142">
        <v>265350</v>
      </c>
    </row>
    <row r="663" spans="1:2">
      <c r="A663" s="155" t="s">
        <v>4761</v>
      </c>
      <c r="B663" s="142">
        <v>213500</v>
      </c>
    </row>
    <row r="664" spans="1:2">
      <c r="A664" s="155" t="s">
        <v>4762</v>
      </c>
      <c r="B664" s="142">
        <v>228750</v>
      </c>
    </row>
    <row r="665" spans="1:2">
      <c r="A665" s="155" t="s">
        <v>4763</v>
      </c>
      <c r="B665" s="142">
        <v>198250</v>
      </c>
    </row>
    <row r="666" spans="1:2">
      <c r="A666" s="155" t="s">
        <v>4764</v>
      </c>
      <c r="B666" s="142">
        <v>213500</v>
      </c>
    </row>
    <row r="667" spans="1:2">
      <c r="A667" s="155" t="s">
        <v>4765</v>
      </c>
      <c r="B667" s="142">
        <v>319000</v>
      </c>
    </row>
    <row r="668" spans="1:2">
      <c r="A668" s="155" t="s">
        <v>4766</v>
      </c>
      <c r="B668" s="142">
        <v>387350</v>
      </c>
    </row>
    <row r="669" spans="1:2">
      <c r="A669" s="155" t="s">
        <v>4767</v>
      </c>
      <c r="B669" s="142">
        <v>288988</v>
      </c>
    </row>
    <row r="670" spans="1:2">
      <c r="A670" s="155" t="s">
        <v>4768</v>
      </c>
      <c r="B670" s="142">
        <v>318115</v>
      </c>
    </row>
    <row r="671" spans="1:2">
      <c r="A671" s="155" t="s">
        <v>4769</v>
      </c>
      <c r="B671" s="142">
        <v>256200</v>
      </c>
    </row>
    <row r="672" spans="1:2">
      <c r="A672" s="155" t="s">
        <v>4770</v>
      </c>
      <c r="B672" s="142">
        <v>280600</v>
      </c>
    </row>
    <row r="673" spans="1:2">
      <c r="A673" s="155" t="s">
        <v>4771</v>
      </c>
      <c r="B673" s="142">
        <v>224700</v>
      </c>
    </row>
    <row r="674" spans="1:2">
      <c r="A674" s="156" t="s">
        <v>4772</v>
      </c>
      <c r="B674" s="157"/>
    </row>
    <row r="675" spans="1:2">
      <c r="A675" s="155" t="s">
        <v>4773</v>
      </c>
      <c r="B675" s="142">
        <v>270</v>
      </c>
    </row>
    <row r="676" spans="1:2">
      <c r="A676" s="144" t="s">
        <v>4774</v>
      </c>
      <c r="B676" s="145">
        <v>1500</v>
      </c>
    </row>
    <row r="677" spans="1:2">
      <c r="A677" s="144" t="s">
        <v>4775</v>
      </c>
      <c r="B677" s="145">
        <v>1900</v>
      </c>
    </row>
    <row r="678" spans="1:2">
      <c r="A678" s="159" t="s">
        <v>4776</v>
      </c>
      <c r="B678" s="143">
        <v>2990</v>
      </c>
    </row>
    <row r="679" spans="1:2">
      <c r="A679" s="144" t="s">
        <v>4777</v>
      </c>
      <c r="B679" s="145">
        <v>4990</v>
      </c>
    </row>
    <row r="680" spans="1:2">
      <c r="A680" s="155" t="s">
        <v>4778</v>
      </c>
      <c r="B680" s="145">
        <v>9700</v>
      </c>
    </row>
    <row r="681" spans="1:2">
      <c r="A681" s="155" t="s">
        <v>4779</v>
      </c>
      <c r="B681" s="145">
        <v>7700</v>
      </c>
    </row>
    <row r="682" spans="1:2">
      <c r="A682" s="155" t="s">
        <v>4780</v>
      </c>
      <c r="B682" s="142">
        <v>4990</v>
      </c>
    </row>
    <row r="683" spans="1:2">
      <c r="A683" s="155" t="s">
        <v>4781</v>
      </c>
      <c r="B683" s="142">
        <v>5990</v>
      </c>
    </row>
    <row r="684" spans="1:2">
      <c r="A684" s="144" t="s">
        <v>4782</v>
      </c>
      <c r="B684" s="145">
        <v>2990</v>
      </c>
    </row>
    <row r="685" spans="1:2">
      <c r="A685" s="144" t="s">
        <v>4783</v>
      </c>
      <c r="B685" s="145">
        <v>3990</v>
      </c>
    </row>
    <row r="686" spans="1:2">
      <c r="A686" s="144" t="s">
        <v>4784</v>
      </c>
      <c r="B686" s="145">
        <v>4990</v>
      </c>
    </row>
    <row r="687" spans="1:2">
      <c r="A687" s="144" t="s">
        <v>4785</v>
      </c>
      <c r="B687" s="145">
        <v>2500</v>
      </c>
    </row>
    <row r="688" spans="1:2">
      <c r="A688" s="144" t="s">
        <v>4786</v>
      </c>
      <c r="B688" s="145">
        <v>2500</v>
      </c>
    </row>
    <row r="689" spans="1:2">
      <c r="A689" s="144" t="s">
        <v>4787</v>
      </c>
      <c r="B689" s="145">
        <v>2500</v>
      </c>
    </row>
    <row r="690" spans="1:2">
      <c r="A690" s="144" t="s">
        <v>4788</v>
      </c>
      <c r="B690" s="145">
        <v>4500</v>
      </c>
    </row>
    <row r="691" spans="1:2">
      <c r="A691" s="144" t="s">
        <v>4789</v>
      </c>
      <c r="B691" s="145">
        <v>2990</v>
      </c>
    </row>
    <row r="692" spans="1:2">
      <c r="A692" s="144" t="s">
        <v>4790</v>
      </c>
      <c r="B692" s="145">
        <v>12900</v>
      </c>
    </row>
    <row r="693" spans="1:2">
      <c r="A693" s="144" t="s">
        <v>4791</v>
      </c>
      <c r="B693" s="145">
        <v>5900</v>
      </c>
    </row>
    <row r="694" spans="1:2">
      <c r="A694" s="144" t="s">
        <v>4792</v>
      </c>
      <c r="B694" s="145">
        <v>5500</v>
      </c>
    </row>
    <row r="695" spans="1:2">
      <c r="A695" s="144" t="s">
        <v>4793</v>
      </c>
      <c r="B695" s="145">
        <v>5500</v>
      </c>
    </row>
    <row r="696" spans="1:2" ht="22.5">
      <c r="A696" s="146" t="s">
        <v>4794</v>
      </c>
      <c r="B696" s="142">
        <v>8600</v>
      </c>
    </row>
    <row r="697" spans="1:2" ht="22.5">
      <c r="A697" s="146" t="s">
        <v>4795</v>
      </c>
      <c r="B697" s="142">
        <v>7900</v>
      </c>
    </row>
    <row r="698" spans="1:2">
      <c r="A698" s="144" t="s">
        <v>4796</v>
      </c>
      <c r="B698" s="145">
        <v>3000</v>
      </c>
    </row>
    <row r="699" spans="1:2">
      <c r="A699" s="144" t="s">
        <v>4797</v>
      </c>
      <c r="B699" s="145">
        <v>3000</v>
      </c>
    </row>
    <row r="700" spans="1:2">
      <c r="A700" s="144" t="s">
        <v>4798</v>
      </c>
      <c r="B700" s="145">
        <v>3000</v>
      </c>
    </row>
    <row r="701" spans="1:2">
      <c r="A701" s="155" t="s">
        <v>4799</v>
      </c>
      <c r="B701" s="145">
        <v>4500</v>
      </c>
    </row>
    <row r="702" spans="1:2">
      <c r="A702" s="155" t="s">
        <v>4800</v>
      </c>
      <c r="B702" s="145">
        <v>2990</v>
      </c>
    </row>
    <row r="703" spans="1:2">
      <c r="A703" s="144" t="s">
        <v>4801</v>
      </c>
      <c r="B703" s="145">
        <v>2990</v>
      </c>
    </row>
    <row r="704" spans="1:2">
      <c r="A704" s="144" t="s">
        <v>4802</v>
      </c>
      <c r="B704" s="145">
        <v>4500</v>
      </c>
    </row>
    <row r="705" spans="1:2">
      <c r="A705" s="144" t="s">
        <v>4803</v>
      </c>
      <c r="B705" s="145">
        <v>12500</v>
      </c>
    </row>
    <row r="706" spans="1:2">
      <c r="A706" s="151" t="s">
        <v>4804</v>
      </c>
      <c r="B706" s="152"/>
    </row>
    <row r="707" spans="1:2">
      <c r="A707" s="161" t="s">
        <v>4805</v>
      </c>
      <c r="B707" s="152"/>
    </row>
    <row r="708" spans="1:2">
      <c r="A708" s="156" t="s">
        <v>4806</v>
      </c>
      <c r="B708" s="157"/>
    </row>
    <row r="709" spans="1:2">
      <c r="A709" s="146" t="s">
        <v>4807</v>
      </c>
      <c r="B709" s="142">
        <v>29990</v>
      </c>
    </row>
    <row r="710" spans="1:2">
      <c r="A710" s="146" t="s">
        <v>4808</v>
      </c>
      <c r="B710" s="142">
        <v>31990</v>
      </c>
    </row>
    <row r="711" spans="1:2">
      <c r="A711" s="146" t="s">
        <v>4809</v>
      </c>
      <c r="B711" s="142">
        <v>49990</v>
      </c>
    </row>
    <row r="712" spans="1:2">
      <c r="A712" s="146" t="s">
        <v>4810</v>
      </c>
      <c r="B712" s="142">
        <v>51990</v>
      </c>
    </row>
    <row r="713" spans="1:2">
      <c r="A713" s="146" t="s">
        <v>4811</v>
      </c>
      <c r="B713" s="142">
        <v>33990</v>
      </c>
    </row>
    <row r="714" spans="1:2">
      <c r="A714" s="146" t="s">
        <v>4812</v>
      </c>
      <c r="B714" s="142">
        <v>34990</v>
      </c>
    </row>
    <row r="715" spans="1:2">
      <c r="A715" s="156" t="s">
        <v>4813</v>
      </c>
      <c r="B715" s="157"/>
    </row>
    <row r="716" spans="1:2" ht="22.5">
      <c r="A716" s="144" t="s">
        <v>4814</v>
      </c>
      <c r="B716" s="145">
        <v>25000</v>
      </c>
    </row>
    <row r="717" spans="1:2" ht="22.5">
      <c r="A717" s="144" t="s">
        <v>4815</v>
      </c>
      <c r="B717" s="145">
        <v>39990</v>
      </c>
    </row>
    <row r="718" spans="1:2">
      <c r="A718" s="156" t="s">
        <v>4816</v>
      </c>
      <c r="B718" s="157"/>
    </row>
    <row r="719" spans="1:2" ht="22.5">
      <c r="A719" s="144" t="s">
        <v>4817</v>
      </c>
      <c r="B719" s="145">
        <v>59000</v>
      </c>
    </row>
    <row r="720" spans="1:2" ht="22.5">
      <c r="A720" s="144" t="s">
        <v>4818</v>
      </c>
      <c r="B720" s="142">
        <v>49800</v>
      </c>
    </row>
    <row r="721" spans="1:2" ht="22.5">
      <c r="A721" s="144" t="s">
        <v>4819</v>
      </c>
      <c r="B721" s="142">
        <v>44500</v>
      </c>
    </row>
    <row r="722" spans="1:2" ht="22.5">
      <c r="A722" s="144" t="s">
        <v>4820</v>
      </c>
      <c r="B722" s="142">
        <v>37800</v>
      </c>
    </row>
    <row r="723" spans="1:2" ht="22.5">
      <c r="A723" s="144" t="s">
        <v>4821</v>
      </c>
      <c r="B723" s="142">
        <v>29800</v>
      </c>
    </row>
    <row r="724" spans="1:2">
      <c r="A724" s="161" t="s">
        <v>4822</v>
      </c>
      <c r="B724" s="152"/>
    </row>
    <row r="725" spans="1:2">
      <c r="A725" s="156" t="s">
        <v>4823</v>
      </c>
      <c r="B725" s="157"/>
    </row>
    <row r="726" spans="1:2">
      <c r="A726" s="164" t="s">
        <v>4824</v>
      </c>
      <c r="B726" s="148">
        <v>3000</v>
      </c>
    </row>
    <row r="727" spans="1:2" ht="33.75">
      <c r="A727" s="144" t="s">
        <v>4825</v>
      </c>
      <c r="B727" s="145">
        <v>31990</v>
      </c>
    </row>
    <row r="728" spans="1:2" ht="33.75">
      <c r="A728" s="144" t="s">
        <v>4826</v>
      </c>
      <c r="B728" s="145">
        <v>33490</v>
      </c>
    </row>
    <row r="729" spans="1:2" ht="33.75">
      <c r="A729" s="144" t="s">
        <v>4827</v>
      </c>
      <c r="B729" s="145">
        <v>39990</v>
      </c>
    </row>
    <row r="730" spans="1:2" ht="33.75">
      <c r="A730" s="144" t="s">
        <v>4828</v>
      </c>
      <c r="B730" s="145">
        <v>41490</v>
      </c>
    </row>
    <row r="731" spans="1:2" ht="33.75">
      <c r="A731" s="144" t="s">
        <v>4829</v>
      </c>
      <c r="B731" s="145">
        <v>29990</v>
      </c>
    </row>
    <row r="732" spans="1:2" ht="33.75">
      <c r="A732" s="144" t="s">
        <v>4830</v>
      </c>
      <c r="B732" s="145">
        <v>31490</v>
      </c>
    </row>
    <row r="733" spans="1:2" ht="33.75">
      <c r="A733" s="144" t="s">
        <v>4831</v>
      </c>
      <c r="B733" s="145">
        <v>32990</v>
      </c>
    </row>
    <row r="734" spans="1:2" ht="33.75">
      <c r="A734" s="144" t="s">
        <v>4832</v>
      </c>
      <c r="B734" s="145">
        <v>34490</v>
      </c>
    </row>
    <row r="735" spans="1:2">
      <c r="A735" s="156" t="s">
        <v>4833</v>
      </c>
      <c r="B735" s="157"/>
    </row>
    <row r="736" spans="1:2" ht="33.75">
      <c r="A736" s="144" t="s">
        <v>4834</v>
      </c>
      <c r="B736" s="145">
        <v>99900</v>
      </c>
    </row>
    <row r="737" spans="1:2" ht="33.75">
      <c r="A737" s="144" t="s">
        <v>4835</v>
      </c>
      <c r="B737" s="145">
        <v>89900</v>
      </c>
    </row>
    <row r="738" spans="1:2">
      <c r="A738" s="144" t="s">
        <v>4836</v>
      </c>
      <c r="B738" s="145">
        <v>59990</v>
      </c>
    </row>
    <row r="739" spans="1:2" ht="33.75">
      <c r="A739" s="144" t="s">
        <v>4837</v>
      </c>
      <c r="B739" s="142">
        <v>54990</v>
      </c>
    </row>
    <row r="740" spans="1:2" ht="33.75">
      <c r="A740" s="144" t="s">
        <v>4838</v>
      </c>
      <c r="B740" s="145">
        <v>45000</v>
      </c>
    </row>
    <row r="741" spans="1:2">
      <c r="A741" s="151" t="s">
        <v>4839</v>
      </c>
      <c r="B741" s="152"/>
    </row>
    <row r="742" spans="1:2">
      <c r="A742" s="156" t="s">
        <v>4840</v>
      </c>
      <c r="B742" s="157"/>
    </row>
    <row r="743" spans="1:2">
      <c r="A743" s="154" t="s">
        <v>4841</v>
      </c>
      <c r="B743" s="142">
        <v>9990</v>
      </c>
    </row>
    <row r="744" spans="1:2">
      <c r="A744" s="154" t="s">
        <v>4842</v>
      </c>
      <c r="B744" s="142">
        <v>19990</v>
      </c>
    </row>
    <row r="745" spans="1:2">
      <c r="A745" s="154" t="s">
        <v>4843</v>
      </c>
      <c r="B745" s="142">
        <v>9990</v>
      </c>
    </row>
    <row r="746" spans="1:2">
      <c r="A746" s="154" t="s">
        <v>4844</v>
      </c>
      <c r="B746" s="142">
        <v>9900</v>
      </c>
    </row>
    <row r="747" spans="1:2">
      <c r="A747" s="154" t="s">
        <v>4845</v>
      </c>
      <c r="B747" s="142">
        <v>5990</v>
      </c>
    </row>
    <row r="748" spans="1:2">
      <c r="A748" s="154" t="s">
        <v>4846</v>
      </c>
      <c r="B748" s="142">
        <v>29990</v>
      </c>
    </row>
    <row r="749" spans="1:2">
      <c r="A749" s="154" t="s">
        <v>4847</v>
      </c>
      <c r="B749" s="142">
        <v>13990</v>
      </c>
    </row>
    <row r="750" spans="1:2">
      <c r="A750" s="154" t="s">
        <v>4848</v>
      </c>
      <c r="B750" s="142">
        <v>19990</v>
      </c>
    </row>
    <row r="751" spans="1:2">
      <c r="A751" s="154" t="s">
        <v>4849</v>
      </c>
      <c r="B751" s="142">
        <v>14990</v>
      </c>
    </row>
    <row r="752" spans="1:2">
      <c r="A752" s="154" t="s">
        <v>4850</v>
      </c>
      <c r="B752" s="142">
        <v>7990</v>
      </c>
    </row>
    <row r="753" spans="1:2">
      <c r="A753" s="154" t="s">
        <v>4851</v>
      </c>
      <c r="B753" s="142">
        <v>14990</v>
      </c>
    </row>
    <row r="754" spans="1:2">
      <c r="A754" s="154" t="s">
        <v>4852</v>
      </c>
      <c r="B754" s="142">
        <v>7990</v>
      </c>
    </row>
    <row r="755" spans="1:2">
      <c r="A755" s="154" t="s">
        <v>4853</v>
      </c>
      <c r="B755" s="142">
        <v>9990</v>
      </c>
    </row>
    <row r="756" spans="1:2">
      <c r="A756" s="154" t="s">
        <v>4854</v>
      </c>
      <c r="B756" s="142">
        <v>39990</v>
      </c>
    </row>
    <row r="757" spans="1:2">
      <c r="A757" s="154" t="s">
        <v>4855</v>
      </c>
      <c r="B757" s="142">
        <v>14990</v>
      </c>
    </row>
    <row r="758" spans="1:2">
      <c r="A758" s="154" t="s">
        <v>4856</v>
      </c>
      <c r="B758" s="142">
        <v>1990</v>
      </c>
    </row>
    <row r="759" spans="1:2">
      <c r="A759" s="156" t="s">
        <v>4857</v>
      </c>
      <c r="B759" s="157"/>
    </row>
    <row r="760" spans="1:2">
      <c r="A760" s="144" t="s">
        <v>4858</v>
      </c>
      <c r="B760" s="145">
        <v>213000</v>
      </c>
    </row>
    <row r="761" spans="1:2">
      <c r="A761" s="144" t="s">
        <v>4859</v>
      </c>
      <c r="B761" s="145">
        <v>150000</v>
      </c>
    </row>
    <row r="762" spans="1:2">
      <c r="A762" s="144" t="s">
        <v>4860</v>
      </c>
      <c r="B762" s="145">
        <v>49000</v>
      </c>
    </row>
    <row r="763" spans="1:2">
      <c r="A763" s="156" t="s">
        <v>4861</v>
      </c>
      <c r="B763" s="157"/>
    </row>
    <row r="764" spans="1:2">
      <c r="A764" s="154" t="s">
        <v>4862</v>
      </c>
      <c r="B764" s="142">
        <v>6990</v>
      </c>
    </row>
    <row r="765" spans="1:2" ht="22.5">
      <c r="A765" s="154" t="s">
        <v>4863</v>
      </c>
      <c r="B765" s="142">
        <v>30000</v>
      </c>
    </row>
    <row r="766" spans="1:2">
      <c r="A766" s="154" t="s">
        <v>4864</v>
      </c>
      <c r="B766" s="142">
        <v>49990</v>
      </c>
    </row>
    <row r="767" spans="1:2" ht="22.5">
      <c r="A767" s="154" t="s">
        <v>4865</v>
      </c>
      <c r="B767" s="142">
        <v>39990</v>
      </c>
    </row>
    <row r="768" spans="1:2">
      <c r="A768" s="154" t="s">
        <v>4866</v>
      </c>
      <c r="B768" s="142">
        <v>18990</v>
      </c>
    </row>
    <row r="769" spans="1:2">
      <c r="A769" s="154" t="s">
        <v>4867</v>
      </c>
      <c r="B769" s="142">
        <v>16990</v>
      </c>
    </row>
    <row r="770" spans="1:2">
      <c r="A770" s="154" t="s">
        <v>4868</v>
      </c>
      <c r="B770" s="142">
        <v>14990</v>
      </c>
    </row>
    <row r="771" spans="1:2">
      <c r="A771" s="154" t="s">
        <v>4869</v>
      </c>
      <c r="B771" s="142">
        <v>490</v>
      </c>
    </row>
    <row r="772" spans="1:2">
      <c r="A772" s="154" t="s">
        <v>4870</v>
      </c>
      <c r="B772" s="142">
        <v>2990</v>
      </c>
    </row>
    <row r="773" spans="1:2">
      <c r="A773" s="154" t="s">
        <v>4871</v>
      </c>
      <c r="B773" s="142">
        <v>1990</v>
      </c>
    </row>
    <row r="774" spans="1:2">
      <c r="A774" s="154" t="s">
        <v>4872</v>
      </c>
      <c r="B774" s="142">
        <v>19990</v>
      </c>
    </row>
    <row r="775" spans="1:2">
      <c r="A775" s="154" t="s">
        <v>4873</v>
      </c>
      <c r="B775" s="142">
        <v>29990</v>
      </c>
    </row>
    <row r="776" spans="1:2">
      <c r="A776" s="154" t="s">
        <v>4874</v>
      </c>
      <c r="B776" s="142">
        <v>1990</v>
      </c>
    </row>
    <row r="777" spans="1:2">
      <c r="A777" s="154" t="s">
        <v>4875</v>
      </c>
      <c r="B777" s="142">
        <v>1990</v>
      </c>
    </row>
    <row r="778" spans="1:2">
      <c r="A778" s="154" t="s">
        <v>4876</v>
      </c>
      <c r="B778" s="142">
        <v>13990</v>
      </c>
    </row>
    <row r="779" spans="1:2">
      <c r="A779" s="154" t="s">
        <v>4877</v>
      </c>
      <c r="B779" s="142">
        <v>13990</v>
      </c>
    </row>
    <row r="780" spans="1:2">
      <c r="A780" s="154" t="s">
        <v>4878</v>
      </c>
      <c r="B780" s="142">
        <v>1490</v>
      </c>
    </row>
    <row r="781" spans="1:2">
      <c r="A781" s="154" t="s">
        <v>4879</v>
      </c>
      <c r="B781" s="142">
        <v>3990</v>
      </c>
    </row>
    <row r="782" spans="1:2">
      <c r="A782" s="154" t="s">
        <v>4880</v>
      </c>
      <c r="B782" s="142">
        <v>1990</v>
      </c>
    </row>
    <row r="783" spans="1:2">
      <c r="A783" s="154" t="s">
        <v>4881</v>
      </c>
      <c r="B783" s="142">
        <v>2990</v>
      </c>
    </row>
    <row r="784" spans="1:2">
      <c r="A784" s="154" t="s">
        <v>4882</v>
      </c>
      <c r="B784" s="142">
        <v>39990</v>
      </c>
    </row>
    <row r="785" spans="1:2">
      <c r="A785" s="154" t="s">
        <v>4883</v>
      </c>
      <c r="B785" s="142">
        <v>49990</v>
      </c>
    </row>
    <row r="786" spans="1:2">
      <c r="A786" s="154" t="s">
        <v>4884</v>
      </c>
      <c r="B786" s="142">
        <v>69990</v>
      </c>
    </row>
    <row r="787" spans="1:2">
      <c r="A787" s="154" t="s">
        <v>4885</v>
      </c>
      <c r="B787" s="142">
        <v>69990</v>
      </c>
    </row>
    <row r="788" spans="1:2">
      <c r="A788" s="154" t="s">
        <v>4886</v>
      </c>
      <c r="B788" s="142">
        <v>1990</v>
      </c>
    </row>
    <row r="789" spans="1:2">
      <c r="A789" s="156" t="s">
        <v>4887</v>
      </c>
      <c r="B789" s="157"/>
    </row>
    <row r="790" spans="1:2">
      <c r="A790" s="144" t="s">
        <v>4888</v>
      </c>
      <c r="B790" s="142">
        <v>17000</v>
      </c>
    </row>
    <row r="791" spans="1:2">
      <c r="A791" s="144" t="s">
        <v>4889</v>
      </c>
      <c r="B791" s="142">
        <v>36200</v>
      </c>
    </row>
    <row r="792" spans="1:2">
      <c r="A792" s="144" t="s">
        <v>4890</v>
      </c>
      <c r="B792" s="142">
        <v>13000</v>
      </c>
    </row>
    <row r="793" spans="1:2">
      <c r="A793" s="144" t="s">
        <v>4891</v>
      </c>
      <c r="B793" s="142">
        <v>485000</v>
      </c>
    </row>
    <row r="794" spans="1:2">
      <c r="A794" s="144" t="s">
        <v>4892</v>
      </c>
      <c r="B794" s="142">
        <v>277100</v>
      </c>
    </row>
    <row r="795" spans="1:2">
      <c r="A795" s="144" t="s">
        <v>4893</v>
      </c>
      <c r="B795" s="142">
        <v>425500</v>
      </c>
    </row>
    <row r="796" spans="1:2">
      <c r="A796" s="144" t="s">
        <v>4894</v>
      </c>
      <c r="B796" s="142">
        <v>380200</v>
      </c>
    </row>
    <row r="797" spans="1:2">
      <c r="A797" s="144" t="s">
        <v>4895</v>
      </c>
      <c r="B797" s="142">
        <v>158200</v>
      </c>
    </row>
    <row r="798" spans="1:2">
      <c r="A798" s="144" t="s">
        <v>4896</v>
      </c>
      <c r="B798" s="142">
        <v>106500</v>
      </c>
    </row>
    <row r="799" spans="1:2">
      <c r="A799" s="144" t="s">
        <v>4897</v>
      </c>
      <c r="B799" s="142">
        <v>178650</v>
      </c>
    </row>
    <row r="800" spans="1:2">
      <c r="A800" s="144" t="s">
        <v>4898</v>
      </c>
      <c r="B800" s="142">
        <v>151900</v>
      </c>
    </row>
    <row r="801" spans="1:2">
      <c r="A801" s="144" t="s">
        <v>4899</v>
      </c>
      <c r="B801" s="142">
        <v>38000</v>
      </c>
    </row>
    <row r="802" spans="1:2" ht="22.5">
      <c r="A802" s="144" t="s">
        <v>4900</v>
      </c>
      <c r="B802" s="142">
        <v>87000</v>
      </c>
    </row>
    <row r="803" spans="1:2" ht="22.5">
      <c r="A803" s="144" t="s">
        <v>4901</v>
      </c>
      <c r="B803" s="142">
        <v>77000</v>
      </c>
    </row>
    <row r="804" spans="1:2">
      <c r="A804" s="144" t="s">
        <v>4902</v>
      </c>
      <c r="B804" s="142">
        <v>296850</v>
      </c>
    </row>
    <row r="805" spans="1:2" ht="22.5">
      <c r="A805" s="144" t="s">
        <v>4903</v>
      </c>
      <c r="B805" s="142">
        <v>211400</v>
      </c>
    </row>
    <row r="806" spans="1:2" ht="22.5">
      <c r="A806" s="144" t="s">
        <v>4904</v>
      </c>
      <c r="B806" s="142">
        <v>330000</v>
      </c>
    </row>
    <row r="807" spans="1:2" ht="22.5">
      <c r="A807" s="144" t="s">
        <v>4905</v>
      </c>
      <c r="B807" s="142">
        <v>410500</v>
      </c>
    </row>
    <row r="808" spans="1:2" ht="22.5">
      <c r="A808" s="144" t="s">
        <v>4906</v>
      </c>
      <c r="B808" s="142">
        <v>206200</v>
      </c>
    </row>
    <row r="809" spans="1:2" ht="22.5">
      <c r="A809" s="144" t="s">
        <v>4907</v>
      </c>
      <c r="B809" s="142">
        <v>155500</v>
      </c>
    </row>
    <row r="810" spans="1:2" ht="22.5">
      <c r="A810" s="144" t="s">
        <v>4908</v>
      </c>
      <c r="B810" s="142">
        <v>233100</v>
      </c>
    </row>
    <row r="811" spans="1:2" ht="22.5">
      <c r="A811" s="144" t="s">
        <v>4909</v>
      </c>
      <c r="B811" s="142">
        <v>181500</v>
      </c>
    </row>
    <row r="812" spans="1:2">
      <c r="A812" s="151" t="s">
        <v>4910</v>
      </c>
      <c r="B812" s="152"/>
    </row>
    <row r="813" spans="1:2">
      <c r="A813" s="156" t="s">
        <v>4911</v>
      </c>
      <c r="B813" s="157"/>
    </row>
    <row r="814" spans="1:2">
      <c r="A814" s="144" t="s">
        <v>4912</v>
      </c>
      <c r="B814" s="145">
        <v>2490</v>
      </c>
    </row>
    <row r="815" spans="1:2">
      <c r="A815" s="156" t="s">
        <v>4913</v>
      </c>
      <c r="B815" s="157"/>
    </row>
    <row r="816" spans="1:2">
      <c r="A816" s="144" t="s">
        <v>4914</v>
      </c>
      <c r="B816" s="145">
        <v>11540</v>
      </c>
    </row>
    <row r="817" spans="1:2">
      <c r="A817" s="144" t="s">
        <v>4915</v>
      </c>
      <c r="B817" s="145">
        <v>11950</v>
      </c>
    </row>
    <row r="818" spans="1:2">
      <c r="A818" s="144" t="s">
        <v>4916</v>
      </c>
      <c r="B818" s="145">
        <v>1130</v>
      </c>
    </row>
    <row r="819" spans="1:2">
      <c r="A819" s="144" t="s">
        <v>4917</v>
      </c>
      <c r="B819" s="145">
        <v>1340</v>
      </c>
    </row>
    <row r="820" spans="1:2">
      <c r="A820" s="156" t="s">
        <v>4918</v>
      </c>
      <c r="B820" s="157"/>
    </row>
    <row r="821" spans="1:2">
      <c r="A821" s="144" t="s">
        <v>4919</v>
      </c>
      <c r="B821" s="142">
        <v>7150</v>
      </c>
    </row>
    <row r="822" spans="1:2">
      <c r="A822" s="144" t="s">
        <v>4920</v>
      </c>
      <c r="B822" s="142">
        <v>7600</v>
      </c>
    </row>
    <row r="823" spans="1:2">
      <c r="A823" s="156" t="s">
        <v>4921</v>
      </c>
      <c r="B823" s="157"/>
    </row>
    <row r="824" spans="1:2">
      <c r="A824" s="141" t="s">
        <v>4922</v>
      </c>
      <c r="B824" s="142">
        <v>1990</v>
      </c>
    </row>
    <row r="825" spans="1:2">
      <c r="A825" s="141" t="s">
        <v>4923</v>
      </c>
      <c r="B825" s="142">
        <v>1190</v>
      </c>
    </row>
    <row r="826" spans="1:2">
      <c r="A826" s="156" t="s">
        <v>4924</v>
      </c>
      <c r="B826" s="157"/>
    </row>
    <row r="827" spans="1:2" ht="22.5">
      <c r="A827" s="144" t="s">
        <v>4925</v>
      </c>
      <c r="B827" s="145">
        <v>8990</v>
      </c>
    </row>
    <row r="828" spans="1:2">
      <c r="A828" s="156" t="s">
        <v>4926</v>
      </c>
      <c r="B828" s="157"/>
    </row>
    <row r="829" spans="1:2">
      <c r="A829" s="144" t="s">
        <v>4927</v>
      </c>
      <c r="B829" s="145">
        <v>2990</v>
      </c>
    </row>
    <row r="830" spans="1:2">
      <c r="A830" s="151" t="s">
        <v>4928</v>
      </c>
      <c r="B830" s="152"/>
    </row>
    <row r="831" spans="1:2">
      <c r="A831" s="161" t="s">
        <v>4929</v>
      </c>
      <c r="B831" s="152"/>
    </row>
    <row r="832" spans="1:2">
      <c r="A832" s="156" t="s">
        <v>4930</v>
      </c>
      <c r="B832" s="157"/>
    </row>
    <row r="833" spans="1:2">
      <c r="A833" s="144" t="s">
        <v>4931</v>
      </c>
      <c r="B833" s="142">
        <v>7000</v>
      </c>
    </row>
    <row r="834" spans="1:2">
      <c r="A834" s="156" t="s">
        <v>4932</v>
      </c>
      <c r="B834" s="157"/>
    </row>
    <row r="835" spans="1:2">
      <c r="A835" s="144" t="s">
        <v>4933</v>
      </c>
      <c r="B835" s="145">
        <v>1490</v>
      </c>
    </row>
    <row r="836" spans="1:2">
      <c r="A836" s="144" t="s">
        <v>4934</v>
      </c>
      <c r="B836" s="142">
        <v>1690</v>
      </c>
    </row>
    <row r="837" spans="1:2">
      <c r="A837" s="156" t="s">
        <v>4935</v>
      </c>
      <c r="B837" s="157"/>
    </row>
    <row r="838" spans="1:2">
      <c r="A838" s="144" t="s">
        <v>4936</v>
      </c>
      <c r="B838" s="147">
        <v>990</v>
      </c>
    </row>
    <row r="839" spans="1:2">
      <c r="A839" s="144" t="s">
        <v>4937</v>
      </c>
      <c r="B839" s="147">
        <v>990</v>
      </c>
    </row>
    <row r="840" spans="1:2">
      <c r="A840" s="156" t="s">
        <v>4938</v>
      </c>
      <c r="B840" s="157"/>
    </row>
    <row r="841" spans="1:2">
      <c r="A841" s="144" t="s">
        <v>4939</v>
      </c>
      <c r="B841" s="145">
        <v>8600</v>
      </c>
    </row>
    <row r="842" spans="1:2">
      <c r="A842" s="144" t="s">
        <v>4940</v>
      </c>
      <c r="B842" s="145">
        <v>5930</v>
      </c>
    </row>
    <row r="843" spans="1:2">
      <c r="A843" s="144" t="s">
        <v>4941</v>
      </c>
      <c r="B843" s="145">
        <v>3390</v>
      </c>
    </row>
    <row r="844" spans="1:2">
      <c r="A844" s="144" t="s">
        <v>4942</v>
      </c>
      <c r="B844" s="145">
        <v>7390</v>
      </c>
    </row>
    <row r="845" spans="1:2">
      <c r="A845" s="144" t="s">
        <v>4943</v>
      </c>
      <c r="B845" s="145">
        <v>9140</v>
      </c>
    </row>
    <row r="846" spans="1:2" ht="22.5">
      <c r="A846" s="144" t="s">
        <v>4944</v>
      </c>
      <c r="B846" s="145">
        <v>16200</v>
      </c>
    </row>
    <row r="847" spans="1:2">
      <c r="A847" s="144" t="s">
        <v>4945</v>
      </c>
      <c r="B847" s="145">
        <v>12490</v>
      </c>
    </row>
    <row r="848" spans="1:2">
      <c r="A848" s="144" t="s">
        <v>4946</v>
      </c>
      <c r="B848" s="145">
        <v>15030</v>
      </c>
    </row>
    <row r="849" spans="1:2">
      <c r="A849" s="144" t="s">
        <v>4947</v>
      </c>
      <c r="B849" s="145">
        <v>13540</v>
      </c>
    </row>
    <row r="850" spans="1:2">
      <c r="A850" s="161" t="s">
        <v>4948</v>
      </c>
      <c r="B850" s="152"/>
    </row>
    <row r="851" spans="1:2">
      <c r="A851" s="160" t="s">
        <v>4949</v>
      </c>
      <c r="B851" s="157"/>
    </row>
    <row r="852" spans="1:2">
      <c r="A852" s="155" t="s">
        <v>4950</v>
      </c>
      <c r="B852" s="142">
        <v>90</v>
      </c>
    </row>
    <row r="853" spans="1:2">
      <c r="A853" s="156" t="s">
        <v>4951</v>
      </c>
      <c r="B853" s="157"/>
    </row>
    <row r="854" spans="1:2">
      <c r="A854" s="144" t="s">
        <v>4952</v>
      </c>
      <c r="B854" s="147">
        <v>99</v>
      </c>
    </row>
    <row r="855" spans="1:2">
      <c r="A855" s="156" t="s">
        <v>4953</v>
      </c>
      <c r="B855" s="157"/>
    </row>
    <row r="856" spans="1:2" ht="22.5">
      <c r="A856" s="141" t="s">
        <v>4954</v>
      </c>
      <c r="B856" s="142">
        <v>4090</v>
      </c>
    </row>
    <row r="857" spans="1:2" ht="22.5">
      <c r="A857" s="141" t="s">
        <v>4955</v>
      </c>
      <c r="B857" s="142">
        <v>6750</v>
      </c>
    </row>
    <row r="858" spans="1:2" ht="22.5">
      <c r="A858" s="141" t="s">
        <v>4956</v>
      </c>
      <c r="B858" s="142">
        <v>2960</v>
      </c>
    </row>
    <row r="859" spans="1:2">
      <c r="A859" s="141" t="s">
        <v>4957</v>
      </c>
      <c r="B859" s="142">
        <v>930</v>
      </c>
    </row>
    <row r="860" spans="1:2">
      <c r="A860" s="141" t="s">
        <v>4958</v>
      </c>
      <c r="B860" s="142">
        <v>5160</v>
      </c>
    </row>
    <row r="861" spans="1:2">
      <c r="A861" s="141" t="s">
        <v>4959</v>
      </c>
      <c r="B861" s="142">
        <v>2120</v>
      </c>
    </row>
    <row r="862" spans="1:2">
      <c r="A862" s="141" t="s">
        <v>4960</v>
      </c>
      <c r="B862" s="142">
        <v>1600</v>
      </c>
    </row>
    <row r="863" spans="1:2">
      <c r="A863" s="141" t="s">
        <v>4961</v>
      </c>
      <c r="B863" s="142">
        <v>1090</v>
      </c>
    </row>
    <row r="864" spans="1:2">
      <c r="A864" s="141" t="s">
        <v>4962</v>
      </c>
      <c r="B864" s="142">
        <v>3390</v>
      </c>
    </row>
    <row r="865" spans="1:2">
      <c r="A865" s="141" t="s">
        <v>4963</v>
      </c>
      <c r="B865" s="142">
        <v>3080</v>
      </c>
    </row>
    <row r="866" spans="1:2">
      <c r="A866" s="141" t="s">
        <v>4964</v>
      </c>
      <c r="B866" s="142">
        <v>3440</v>
      </c>
    </row>
    <row r="867" spans="1:2">
      <c r="A867" s="141" t="s">
        <v>4965</v>
      </c>
      <c r="B867" s="142">
        <v>4420</v>
      </c>
    </row>
    <row r="868" spans="1:2">
      <c r="A868" s="141" t="s">
        <v>4966</v>
      </c>
      <c r="B868" s="142">
        <v>2760</v>
      </c>
    </row>
    <row r="869" spans="1:2">
      <c r="A869" s="141" t="s">
        <v>4967</v>
      </c>
      <c r="B869" s="142">
        <v>610</v>
      </c>
    </row>
    <row r="870" spans="1:2">
      <c r="A870" s="141" t="s">
        <v>4968</v>
      </c>
      <c r="B870" s="142">
        <v>870</v>
      </c>
    </row>
    <row r="871" spans="1:2">
      <c r="A871" s="141" t="s">
        <v>4969</v>
      </c>
      <c r="B871" s="142">
        <v>1630</v>
      </c>
    </row>
    <row r="872" spans="1:2">
      <c r="A872" s="141" t="s">
        <v>4970</v>
      </c>
      <c r="B872" s="142">
        <v>820</v>
      </c>
    </row>
    <row r="873" spans="1:2">
      <c r="A873" s="141" t="s">
        <v>4971</v>
      </c>
      <c r="B873" s="142">
        <v>1000</v>
      </c>
    </row>
    <row r="874" spans="1:2">
      <c r="A874" s="141" t="s">
        <v>4972</v>
      </c>
      <c r="B874" s="142">
        <v>1090</v>
      </c>
    </row>
    <row r="875" spans="1:2">
      <c r="A875" s="141" t="s">
        <v>4973</v>
      </c>
      <c r="B875" s="142">
        <v>1140</v>
      </c>
    </row>
    <row r="876" spans="1:2">
      <c r="A876" s="141" t="s">
        <v>4974</v>
      </c>
      <c r="B876" s="142">
        <v>1360</v>
      </c>
    </row>
    <row r="877" spans="1:2">
      <c r="A877" s="141" t="s">
        <v>4975</v>
      </c>
      <c r="B877" s="142">
        <v>240</v>
      </c>
    </row>
    <row r="878" spans="1:2">
      <c r="A878" s="141" t="s">
        <v>4976</v>
      </c>
      <c r="B878" s="142">
        <v>610</v>
      </c>
    </row>
    <row r="879" spans="1:2">
      <c r="A879" s="155" t="s">
        <v>4977</v>
      </c>
      <c r="B879" s="142">
        <v>360</v>
      </c>
    </row>
    <row r="880" spans="1:2">
      <c r="A880" s="155" t="s">
        <v>4978</v>
      </c>
      <c r="B880" s="142">
        <v>410</v>
      </c>
    </row>
    <row r="881" spans="1:2">
      <c r="A881" s="155" t="s">
        <v>4979</v>
      </c>
      <c r="B881" s="142">
        <v>410</v>
      </c>
    </row>
    <row r="882" spans="1:2">
      <c r="A882" s="141" t="s">
        <v>4980</v>
      </c>
      <c r="B882" s="142">
        <v>270</v>
      </c>
    </row>
    <row r="883" spans="1:2">
      <c r="A883" s="156" t="s">
        <v>4981</v>
      </c>
      <c r="B883" s="157"/>
    </row>
    <row r="884" spans="1:2">
      <c r="A884" s="154" t="s">
        <v>4982</v>
      </c>
      <c r="B884" s="142">
        <v>1360</v>
      </c>
    </row>
    <row r="885" spans="1:2">
      <c r="A885" s="154" t="s">
        <v>4983</v>
      </c>
      <c r="B885" s="142">
        <v>1630</v>
      </c>
    </row>
    <row r="886" spans="1:2">
      <c r="A886" s="154" t="s">
        <v>4984</v>
      </c>
      <c r="B886" s="142">
        <v>410</v>
      </c>
    </row>
    <row r="887" spans="1:2" ht="22.5">
      <c r="A887" s="154" t="s">
        <v>4985</v>
      </c>
      <c r="B887" s="142">
        <v>710</v>
      </c>
    </row>
    <row r="888" spans="1:2">
      <c r="A888" s="154" t="s">
        <v>4986</v>
      </c>
      <c r="B888" s="142">
        <v>440</v>
      </c>
    </row>
    <row r="889" spans="1:2">
      <c r="A889" s="154" t="s">
        <v>4987</v>
      </c>
      <c r="B889" s="142">
        <v>12170</v>
      </c>
    </row>
    <row r="890" spans="1:2">
      <c r="A890" s="154" t="s">
        <v>4988</v>
      </c>
      <c r="B890" s="142">
        <v>13730</v>
      </c>
    </row>
    <row r="891" spans="1:2">
      <c r="A891" s="154" t="s">
        <v>4989</v>
      </c>
      <c r="B891" s="142">
        <v>15320</v>
      </c>
    </row>
    <row r="892" spans="1:2">
      <c r="A892" s="154" t="s">
        <v>4990</v>
      </c>
      <c r="B892" s="142">
        <v>14080</v>
      </c>
    </row>
    <row r="893" spans="1:2">
      <c r="A893" s="154" t="s">
        <v>4991</v>
      </c>
      <c r="B893" s="142">
        <v>16910</v>
      </c>
    </row>
    <row r="894" spans="1:2">
      <c r="A894" s="154" t="s">
        <v>4992</v>
      </c>
      <c r="B894" s="142">
        <v>18380</v>
      </c>
    </row>
    <row r="895" spans="1:2">
      <c r="A895" s="154" t="s">
        <v>4993</v>
      </c>
      <c r="B895" s="142">
        <v>2120</v>
      </c>
    </row>
    <row r="896" spans="1:2">
      <c r="A896" s="154" t="s">
        <v>4994</v>
      </c>
      <c r="B896" s="142">
        <v>3790</v>
      </c>
    </row>
    <row r="897" spans="1:2">
      <c r="A897" s="154" t="s">
        <v>4995</v>
      </c>
      <c r="B897" s="142">
        <v>4920</v>
      </c>
    </row>
    <row r="898" spans="1:2">
      <c r="A898" s="154" t="s">
        <v>4996</v>
      </c>
      <c r="B898" s="142">
        <v>6710</v>
      </c>
    </row>
    <row r="899" spans="1:2">
      <c r="A899" s="154" t="s">
        <v>4997</v>
      </c>
      <c r="B899" s="142">
        <v>3130</v>
      </c>
    </row>
    <row r="900" spans="1:2">
      <c r="A900" s="154" t="s">
        <v>4998</v>
      </c>
      <c r="B900" s="142">
        <v>3450</v>
      </c>
    </row>
    <row r="901" spans="1:2">
      <c r="A901" s="154" t="s">
        <v>4999</v>
      </c>
      <c r="B901" s="142">
        <v>4390</v>
      </c>
    </row>
    <row r="902" spans="1:2">
      <c r="A902" s="154" t="s">
        <v>5000</v>
      </c>
      <c r="B902" s="142">
        <v>3640</v>
      </c>
    </row>
    <row r="903" spans="1:2">
      <c r="A903" s="154" t="s">
        <v>5001</v>
      </c>
      <c r="B903" s="142">
        <v>3970</v>
      </c>
    </row>
    <row r="904" spans="1:2">
      <c r="A904" s="154" t="s">
        <v>5002</v>
      </c>
      <c r="B904" s="142">
        <v>1090</v>
      </c>
    </row>
    <row r="905" spans="1:2">
      <c r="A905" s="154" t="s">
        <v>5003</v>
      </c>
      <c r="B905" s="142">
        <v>1140</v>
      </c>
    </row>
    <row r="906" spans="1:2">
      <c r="A906" s="154" t="s">
        <v>5004</v>
      </c>
      <c r="B906" s="142">
        <v>1630</v>
      </c>
    </row>
    <row r="907" spans="1:2">
      <c r="A907" s="154" t="s">
        <v>5005</v>
      </c>
      <c r="B907" s="142">
        <v>1900</v>
      </c>
    </row>
    <row r="908" spans="1:2">
      <c r="A908" s="154" t="s">
        <v>5006</v>
      </c>
      <c r="B908" s="142">
        <v>2140</v>
      </c>
    </row>
    <row r="909" spans="1:2">
      <c r="A909" s="154" t="s">
        <v>5007</v>
      </c>
      <c r="B909" s="142">
        <v>680</v>
      </c>
    </row>
    <row r="910" spans="1:2">
      <c r="A910" s="154" t="s">
        <v>5008</v>
      </c>
      <c r="B910" s="142">
        <v>740</v>
      </c>
    </row>
    <row r="911" spans="1:2">
      <c r="A911" s="154" t="s">
        <v>5009</v>
      </c>
      <c r="B911" s="142">
        <v>790</v>
      </c>
    </row>
    <row r="912" spans="1:2">
      <c r="A912" s="154" t="s">
        <v>5010</v>
      </c>
      <c r="B912" s="142">
        <v>820</v>
      </c>
    </row>
    <row r="913" spans="1:2">
      <c r="A913" s="154" t="s">
        <v>5011</v>
      </c>
      <c r="B913" s="142">
        <v>870</v>
      </c>
    </row>
    <row r="914" spans="1:2">
      <c r="A914" s="154" t="s">
        <v>5012</v>
      </c>
      <c r="B914" s="142">
        <v>980</v>
      </c>
    </row>
    <row r="915" spans="1:2">
      <c r="A915" s="154" t="s">
        <v>5013</v>
      </c>
      <c r="B915" s="142">
        <v>1360</v>
      </c>
    </row>
    <row r="916" spans="1:2">
      <c r="A916" s="154" t="s">
        <v>5014</v>
      </c>
      <c r="B916" s="142">
        <v>3070</v>
      </c>
    </row>
    <row r="917" spans="1:2">
      <c r="A917" s="154" t="s">
        <v>5015</v>
      </c>
      <c r="B917" s="142">
        <v>3380</v>
      </c>
    </row>
    <row r="918" spans="1:2">
      <c r="A918" s="154" t="s">
        <v>5016</v>
      </c>
      <c r="B918" s="142">
        <v>3690</v>
      </c>
    </row>
    <row r="919" spans="1:2">
      <c r="A919" s="154" t="s">
        <v>5017</v>
      </c>
      <c r="B919" s="142">
        <v>1540</v>
      </c>
    </row>
    <row r="920" spans="1:2">
      <c r="A920" s="154" t="s">
        <v>5018</v>
      </c>
      <c r="B920" s="142">
        <v>1600</v>
      </c>
    </row>
    <row r="921" spans="1:2">
      <c r="A921" s="154" t="s">
        <v>5019</v>
      </c>
      <c r="B921" s="142">
        <v>2120</v>
      </c>
    </row>
    <row r="922" spans="1:2">
      <c r="A922" s="154" t="s">
        <v>5020</v>
      </c>
      <c r="B922" s="142">
        <v>2390</v>
      </c>
    </row>
    <row r="923" spans="1:2">
      <c r="A923" s="154" t="s">
        <v>5021</v>
      </c>
      <c r="B923" s="142">
        <v>2640</v>
      </c>
    </row>
    <row r="924" spans="1:2">
      <c r="A924" s="154" t="s">
        <v>5022</v>
      </c>
      <c r="B924" s="142">
        <v>1170</v>
      </c>
    </row>
    <row r="925" spans="1:2">
      <c r="A925" s="154" t="s">
        <v>5023</v>
      </c>
      <c r="B925" s="142">
        <v>1220</v>
      </c>
    </row>
    <row r="926" spans="1:2">
      <c r="A926" s="154" t="s">
        <v>5024</v>
      </c>
      <c r="B926" s="142">
        <v>1250</v>
      </c>
    </row>
    <row r="927" spans="1:2">
      <c r="A927" s="154" t="s">
        <v>5025</v>
      </c>
      <c r="B927" s="142">
        <v>1320</v>
      </c>
    </row>
    <row r="928" spans="1:2">
      <c r="A928" s="154" t="s">
        <v>5026</v>
      </c>
      <c r="B928" s="142">
        <v>1430</v>
      </c>
    </row>
    <row r="929" spans="1:2">
      <c r="A929" s="154" t="s">
        <v>5027</v>
      </c>
      <c r="B929" s="142">
        <v>1740</v>
      </c>
    </row>
    <row r="930" spans="1:2">
      <c r="A930" s="154" t="s">
        <v>5028</v>
      </c>
      <c r="B930" s="142">
        <v>1820</v>
      </c>
    </row>
    <row r="931" spans="1:2">
      <c r="A931" s="154" t="s">
        <v>5029</v>
      </c>
      <c r="B931" s="142">
        <v>1440</v>
      </c>
    </row>
    <row r="932" spans="1:2">
      <c r="A932" s="154" t="s">
        <v>5030</v>
      </c>
      <c r="B932" s="142">
        <v>1520</v>
      </c>
    </row>
    <row r="933" spans="1:2">
      <c r="A933" s="154" t="s">
        <v>5031</v>
      </c>
      <c r="B933" s="142">
        <v>1600</v>
      </c>
    </row>
    <row r="934" spans="1:2">
      <c r="A934" s="154" t="s">
        <v>5032</v>
      </c>
      <c r="B934" s="142">
        <v>1680</v>
      </c>
    </row>
    <row r="935" spans="1:2">
      <c r="A935" s="154" t="s">
        <v>5033</v>
      </c>
      <c r="B935" s="142">
        <v>3040</v>
      </c>
    </row>
    <row r="936" spans="1:2">
      <c r="A936" s="154" t="s">
        <v>5034</v>
      </c>
      <c r="B936" s="142">
        <v>3200</v>
      </c>
    </row>
    <row r="937" spans="1:2">
      <c r="A937" s="154" t="s">
        <v>5035</v>
      </c>
      <c r="B937" s="142">
        <v>4070</v>
      </c>
    </row>
    <row r="938" spans="1:2">
      <c r="A938" s="154" t="s">
        <v>5036</v>
      </c>
      <c r="B938" s="142">
        <v>4340</v>
      </c>
    </row>
    <row r="939" spans="1:2">
      <c r="A939" s="154" t="s">
        <v>5037</v>
      </c>
      <c r="B939" s="142">
        <v>4610</v>
      </c>
    </row>
    <row r="940" spans="1:2">
      <c r="A940" s="154" t="s">
        <v>5038</v>
      </c>
      <c r="B940" s="142">
        <v>1360</v>
      </c>
    </row>
    <row r="941" spans="1:2">
      <c r="A941" s="154" t="s">
        <v>5039</v>
      </c>
      <c r="B941" s="142">
        <v>1630</v>
      </c>
    </row>
    <row r="942" spans="1:2">
      <c r="A942" s="154" t="s">
        <v>5040</v>
      </c>
      <c r="B942" s="142">
        <v>1760</v>
      </c>
    </row>
    <row r="943" spans="1:2">
      <c r="A943" s="154" t="s">
        <v>5041</v>
      </c>
      <c r="B943" s="142">
        <v>1900</v>
      </c>
    </row>
    <row r="944" spans="1:2">
      <c r="A944" s="154" t="s">
        <v>5042</v>
      </c>
      <c r="B944" s="142">
        <v>2360</v>
      </c>
    </row>
    <row r="945" spans="1:2">
      <c r="A945" s="154" t="s">
        <v>5043</v>
      </c>
      <c r="B945" s="142">
        <v>520</v>
      </c>
    </row>
    <row r="946" spans="1:2">
      <c r="A946" s="154" t="s">
        <v>5044</v>
      </c>
      <c r="B946" s="142">
        <v>760</v>
      </c>
    </row>
    <row r="947" spans="1:2">
      <c r="A947" s="154" t="s">
        <v>5045</v>
      </c>
      <c r="B947" s="142">
        <v>1190</v>
      </c>
    </row>
    <row r="948" spans="1:2">
      <c r="A948" s="154" t="s">
        <v>5046</v>
      </c>
      <c r="B948" s="142">
        <v>1660</v>
      </c>
    </row>
    <row r="949" spans="1:2">
      <c r="A949" s="154" t="s">
        <v>5047</v>
      </c>
      <c r="B949" s="142">
        <v>1820</v>
      </c>
    </row>
    <row r="950" spans="1:2">
      <c r="A950" s="154" t="s">
        <v>5048</v>
      </c>
      <c r="B950" s="142">
        <v>1040</v>
      </c>
    </row>
    <row r="951" spans="1:2">
      <c r="A951" s="154" t="s">
        <v>5049</v>
      </c>
      <c r="B951" s="142">
        <v>1140</v>
      </c>
    </row>
    <row r="952" spans="1:2">
      <c r="A952" s="154" t="s">
        <v>5050</v>
      </c>
      <c r="B952" s="142">
        <v>1230</v>
      </c>
    </row>
    <row r="953" spans="1:2">
      <c r="A953" s="154" t="s">
        <v>5051</v>
      </c>
      <c r="B953" s="142">
        <v>1350</v>
      </c>
    </row>
    <row r="954" spans="1:2">
      <c r="A954" s="154" t="s">
        <v>5052</v>
      </c>
      <c r="B954" s="142">
        <v>1510</v>
      </c>
    </row>
    <row r="955" spans="1:2">
      <c r="A955" s="154" t="s">
        <v>5053</v>
      </c>
      <c r="B955" s="142">
        <v>2090</v>
      </c>
    </row>
    <row r="956" spans="1:2">
      <c r="A956" s="154" t="s">
        <v>5054</v>
      </c>
      <c r="B956" s="142">
        <v>2210</v>
      </c>
    </row>
    <row r="957" spans="1:2">
      <c r="A957" s="154" t="s">
        <v>5055</v>
      </c>
      <c r="B957" s="142">
        <v>3080</v>
      </c>
    </row>
    <row r="958" spans="1:2">
      <c r="A958" s="154" t="s">
        <v>5056</v>
      </c>
      <c r="B958" s="142">
        <v>3600</v>
      </c>
    </row>
    <row r="959" spans="1:2">
      <c r="A959" s="154" t="s">
        <v>5057</v>
      </c>
      <c r="B959" s="142">
        <v>4120</v>
      </c>
    </row>
    <row r="960" spans="1:2">
      <c r="A960" s="154" t="s">
        <v>5058</v>
      </c>
      <c r="B960" s="142">
        <v>1540</v>
      </c>
    </row>
    <row r="961" spans="1:2">
      <c r="A961" s="154" t="s">
        <v>5059</v>
      </c>
      <c r="B961" s="142">
        <v>1760</v>
      </c>
    </row>
    <row r="962" spans="1:2">
      <c r="A962" s="154" t="s">
        <v>5060</v>
      </c>
      <c r="B962" s="142">
        <v>1910</v>
      </c>
    </row>
    <row r="963" spans="1:2">
      <c r="A963" s="154" t="s">
        <v>5061</v>
      </c>
      <c r="B963" s="142">
        <v>2030</v>
      </c>
    </row>
    <row r="964" spans="1:2">
      <c r="A964" s="154" t="s">
        <v>5062</v>
      </c>
      <c r="B964" s="142">
        <v>2830</v>
      </c>
    </row>
    <row r="965" spans="1:2">
      <c r="A965" s="154" t="s">
        <v>5063</v>
      </c>
      <c r="B965" s="142">
        <v>2990</v>
      </c>
    </row>
    <row r="966" spans="1:2">
      <c r="A966" s="154" t="s">
        <v>5064</v>
      </c>
      <c r="B966" s="142">
        <v>4610</v>
      </c>
    </row>
    <row r="967" spans="1:2">
      <c r="A967" s="154" t="s">
        <v>5065</v>
      </c>
      <c r="B967" s="142">
        <v>5140</v>
      </c>
    </row>
    <row r="968" spans="1:2">
      <c r="A968" s="154" t="s">
        <v>5066</v>
      </c>
      <c r="B968" s="142">
        <v>5650</v>
      </c>
    </row>
    <row r="969" spans="1:2">
      <c r="A969" s="154" t="s">
        <v>5067</v>
      </c>
      <c r="B969" s="142">
        <v>2210</v>
      </c>
    </row>
    <row r="970" spans="1:2">
      <c r="A970" s="154" t="s">
        <v>5068</v>
      </c>
      <c r="B970" s="142">
        <v>2430</v>
      </c>
    </row>
    <row r="971" spans="1:2">
      <c r="A971" s="154" t="s">
        <v>5069</v>
      </c>
      <c r="B971" s="142">
        <v>2580</v>
      </c>
    </row>
    <row r="972" spans="1:2">
      <c r="A972" s="154" t="s">
        <v>5070</v>
      </c>
      <c r="B972" s="142">
        <v>3570</v>
      </c>
    </row>
    <row r="973" spans="1:2">
      <c r="A973" s="154" t="s">
        <v>5071</v>
      </c>
      <c r="B973" s="142">
        <v>2650</v>
      </c>
    </row>
    <row r="974" spans="1:2">
      <c r="A974" s="154" t="s">
        <v>5072</v>
      </c>
      <c r="B974" s="142">
        <v>2190</v>
      </c>
    </row>
    <row r="975" spans="1:2">
      <c r="A975" s="154" t="s">
        <v>5073</v>
      </c>
      <c r="B975" s="142">
        <v>1360</v>
      </c>
    </row>
    <row r="976" spans="1:2">
      <c r="A976" s="154" t="s">
        <v>5074</v>
      </c>
      <c r="B976" s="142">
        <v>1460</v>
      </c>
    </row>
    <row r="977" spans="1:2">
      <c r="A977" s="154" t="s">
        <v>5075</v>
      </c>
      <c r="B977" s="142">
        <v>2140</v>
      </c>
    </row>
    <row r="978" spans="1:2">
      <c r="A978" s="154" t="s">
        <v>5076</v>
      </c>
      <c r="B978" s="142">
        <v>2420</v>
      </c>
    </row>
    <row r="979" spans="1:2">
      <c r="A979" s="154" t="s">
        <v>5077</v>
      </c>
      <c r="B979" s="142">
        <v>2690</v>
      </c>
    </row>
    <row r="980" spans="1:2">
      <c r="A980" s="154" t="s">
        <v>5078</v>
      </c>
      <c r="B980" s="142">
        <v>820</v>
      </c>
    </row>
    <row r="981" spans="1:2">
      <c r="A981" s="154" t="s">
        <v>5079</v>
      </c>
      <c r="B981" s="142">
        <v>900</v>
      </c>
    </row>
    <row r="982" spans="1:2">
      <c r="A982" s="154" t="s">
        <v>5080</v>
      </c>
      <c r="B982" s="142">
        <v>950</v>
      </c>
    </row>
    <row r="983" spans="1:2">
      <c r="A983" s="154" t="s">
        <v>5081</v>
      </c>
      <c r="B983" s="142">
        <v>1000</v>
      </c>
    </row>
    <row r="984" spans="1:2">
      <c r="A984" s="154" t="s">
        <v>5082</v>
      </c>
      <c r="B984" s="142">
        <v>1170</v>
      </c>
    </row>
    <row r="985" spans="1:2">
      <c r="A985" s="154" t="s">
        <v>5083</v>
      </c>
      <c r="B985" s="142">
        <v>1270</v>
      </c>
    </row>
    <row r="986" spans="1:2">
      <c r="A986" s="154" t="s">
        <v>5084</v>
      </c>
      <c r="B986" s="142">
        <v>1820</v>
      </c>
    </row>
    <row r="987" spans="1:2">
      <c r="A987" s="154" t="s">
        <v>5085</v>
      </c>
      <c r="B987" s="142">
        <v>1960</v>
      </c>
    </row>
    <row r="988" spans="1:2">
      <c r="A988" s="154" t="s">
        <v>5086</v>
      </c>
      <c r="B988" s="142">
        <v>2690</v>
      </c>
    </row>
    <row r="989" spans="1:2">
      <c r="A989" s="154" t="s">
        <v>5087</v>
      </c>
      <c r="B989" s="142">
        <v>3120</v>
      </c>
    </row>
    <row r="990" spans="1:2">
      <c r="A990" s="154" t="s">
        <v>5088</v>
      </c>
      <c r="B990" s="142">
        <v>3390</v>
      </c>
    </row>
    <row r="991" spans="1:2">
      <c r="A991" s="154" t="s">
        <v>5089</v>
      </c>
      <c r="B991" s="142">
        <v>1360</v>
      </c>
    </row>
    <row r="992" spans="1:2">
      <c r="A992" s="154" t="s">
        <v>5090</v>
      </c>
      <c r="B992" s="142">
        <v>1410</v>
      </c>
    </row>
    <row r="993" spans="1:2">
      <c r="A993" s="154" t="s">
        <v>5091</v>
      </c>
      <c r="B993" s="142">
        <v>1490</v>
      </c>
    </row>
    <row r="994" spans="1:2">
      <c r="A994" s="154" t="s">
        <v>5092</v>
      </c>
      <c r="B994" s="142">
        <v>1630</v>
      </c>
    </row>
    <row r="995" spans="1:2">
      <c r="A995" s="154" t="s">
        <v>5093</v>
      </c>
      <c r="B995" s="142">
        <v>1740</v>
      </c>
    </row>
    <row r="996" spans="1:2">
      <c r="A996" s="154" t="s">
        <v>5094</v>
      </c>
      <c r="B996" s="142">
        <v>2050</v>
      </c>
    </row>
    <row r="997" spans="1:2">
      <c r="A997" s="154" t="s">
        <v>5095</v>
      </c>
      <c r="B997" s="142">
        <v>2560</v>
      </c>
    </row>
    <row r="998" spans="1:2">
      <c r="A998" s="154" t="s">
        <v>5096</v>
      </c>
      <c r="B998" s="142">
        <v>2830</v>
      </c>
    </row>
    <row r="999" spans="1:2">
      <c r="A999" s="154" t="s">
        <v>5097</v>
      </c>
      <c r="B999" s="142">
        <v>5080</v>
      </c>
    </row>
    <row r="1000" spans="1:2">
      <c r="A1000" s="154" t="s">
        <v>5098</v>
      </c>
      <c r="B1000" s="142">
        <v>1700</v>
      </c>
    </row>
    <row r="1001" spans="1:2">
      <c r="A1001" s="154" t="s">
        <v>5099</v>
      </c>
      <c r="B1001" s="142">
        <v>2080</v>
      </c>
    </row>
    <row r="1002" spans="1:2">
      <c r="A1002" s="154" t="s">
        <v>5100</v>
      </c>
      <c r="B1002" s="142">
        <v>2360</v>
      </c>
    </row>
    <row r="1003" spans="1:2">
      <c r="A1003" s="154" t="s">
        <v>5101</v>
      </c>
      <c r="B1003" s="142">
        <v>2620</v>
      </c>
    </row>
    <row r="1004" spans="1:2">
      <c r="A1004" s="154" t="s">
        <v>5102</v>
      </c>
      <c r="B1004" s="142">
        <v>3510</v>
      </c>
    </row>
    <row r="1005" spans="1:2">
      <c r="A1005" s="154" t="s">
        <v>5103</v>
      </c>
      <c r="B1005" s="142">
        <v>1920</v>
      </c>
    </row>
    <row r="1006" spans="1:2">
      <c r="A1006" s="154" t="s">
        <v>5104</v>
      </c>
      <c r="B1006" s="142">
        <v>3100</v>
      </c>
    </row>
    <row r="1007" spans="1:2">
      <c r="A1007" s="154" t="s">
        <v>5105</v>
      </c>
      <c r="B1007" s="142">
        <v>3620</v>
      </c>
    </row>
    <row r="1008" spans="1:2">
      <c r="A1008" s="154" t="s">
        <v>5106</v>
      </c>
      <c r="B1008" s="142">
        <v>4350</v>
      </c>
    </row>
    <row r="1009" spans="1:2">
      <c r="A1009" s="154" t="s">
        <v>5107</v>
      </c>
      <c r="B1009" s="142">
        <v>2460</v>
      </c>
    </row>
    <row r="1010" spans="1:2">
      <c r="A1010" s="154" t="s">
        <v>5108</v>
      </c>
      <c r="B1010" s="142">
        <v>2700</v>
      </c>
    </row>
    <row r="1011" spans="1:2">
      <c r="A1011" s="154" t="s">
        <v>5109</v>
      </c>
      <c r="B1011" s="142">
        <v>2950</v>
      </c>
    </row>
    <row r="1012" spans="1:2">
      <c r="A1012" s="154" t="s">
        <v>5110</v>
      </c>
      <c r="B1012" s="142">
        <v>3690</v>
      </c>
    </row>
    <row r="1013" spans="1:2">
      <c r="A1013" s="154" t="s">
        <v>5111</v>
      </c>
      <c r="B1013" s="142">
        <v>10540</v>
      </c>
    </row>
    <row r="1014" spans="1:2">
      <c r="A1014" s="154" t="s">
        <v>5112</v>
      </c>
      <c r="B1014" s="142">
        <v>5120</v>
      </c>
    </row>
    <row r="1015" spans="1:2">
      <c r="A1015" s="154" t="s">
        <v>5113</v>
      </c>
      <c r="B1015" s="142">
        <v>6210</v>
      </c>
    </row>
    <row r="1016" spans="1:2">
      <c r="A1016" s="154" t="s">
        <v>5114</v>
      </c>
      <c r="B1016" s="142">
        <v>7560</v>
      </c>
    </row>
    <row r="1017" spans="1:2">
      <c r="A1017" s="154" t="s">
        <v>5115</v>
      </c>
      <c r="B1017" s="142">
        <v>10810</v>
      </c>
    </row>
    <row r="1018" spans="1:2">
      <c r="A1018" s="154" t="s">
        <v>5116</v>
      </c>
      <c r="B1018" s="142">
        <v>5400</v>
      </c>
    </row>
    <row r="1019" spans="1:2">
      <c r="A1019" s="154" t="s">
        <v>5117</v>
      </c>
      <c r="B1019" s="142">
        <v>6480</v>
      </c>
    </row>
    <row r="1020" spans="1:2">
      <c r="A1020" s="154" t="s">
        <v>5118</v>
      </c>
      <c r="B1020" s="142">
        <v>7840</v>
      </c>
    </row>
    <row r="1021" spans="1:2">
      <c r="A1021" s="154" t="s">
        <v>5119</v>
      </c>
      <c r="B1021" s="142">
        <v>980</v>
      </c>
    </row>
    <row r="1022" spans="1:2">
      <c r="A1022" s="154" t="s">
        <v>5120</v>
      </c>
      <c r="B1022" s="142">
        <v>2700</v>
      </c>
    </row>
    <row r="1023" spans="1:2">
      <c r="A1023" s="154" t="s">
        <v>5121</v>
      </c>
      <c r="B1023" s="142">
        <v>1580</v>
      </c>
    </row>
    <row r="1024" spans="1:2">
      <c r="A1024" s="154" t="s">
        <v>5122</v>
      </c>
      <c r="B1024" s="142">
        <v>1790</v>
      </c>
    </row>
    <row r="1025" spans="1:2">
      <c r="A1025" s="154" t="s">
        <v>5123</v>
      </c>
      <c r="B1025" s="142">
        <v>2070</v>
      </c>
    </row>
    <row r="1026" spans="1:2">
      <c r="A1026" s="154" t="s">
        <v>5124</v>
      </c>
      <c r="B1026" s="142">
        <v>3210</v>
      </c>
    </row>
    <row r="1027" spans="1:2">
      <c r="A1027" s="154" t="s">
        <v>5125</v>
      </c>
      <c r="B1027" s="142">
        <v>4220</v>
      </c>
    </row>
    <row r="1028" spans="1:2">
      <c r="A1028" s="154" t="s">
        <v>5126</v>
      </c>
      <c r="B1028" s="142">
        <v>5230</v>
      </c>
    </row>
    <row r="1029" spans="1:2">
      <c r="A1029" s="154" t="s">
        <v>5127</v>
      </c>
      <c r="B1029" s="142">
        <v>6050</v>
      </c>
    </row>
    <row r="1030" spans="1:2">
      <c r="A1030" s="154" t="s">
        <v>5128</v>
      </c>
      <c r="B1030" s="142">
        <v>7380</v>
      </c>
    </row>
    <row r="1031" spans="1:2">
      <c r="A1031" s="154" t="s">
        <v>5129</v>
      </c>
      <c r="B1031" s="142">
        <v>2040</v>
      </c>
    </row>
    <row r="1032" spans="1:2">
      <c r="A1032" s="154" t="s">
        <v>5130</v>
      </c>
      <c r="B1032" s="142">
        <v>2250</v>
      </c>
    </row>
    <row r="1033" spans="1:2">
      <c r="A1033" s="154" t="s">
        <v>5131</v>
      </c>
      <c r="B1033" s="142">
        <v>2550</v>
      </c>
    </row>
    <row r="1034" spans="1:2">
      <c r="A1034" s="154" t="s">
        <v>5132</v>
      </c>
      <c r="B1034" s="142">
        <v>5280</v>
      </c>
    </row>
    <row r="1035" spans="1:2">
      <c r="A1035" s="154" t="s">
        <v>5133</v>
      </c>
      <c r="B1035" s="142">
        <v>6370</v>
      </c>
    </row>
    <row r="1036" spans="1:2">
      <c r="A1036" s="154" t="s">
        <v>5134</v>
      </c>
      <c r="B1036" s="142">
        <v>7620</v>
      </c>
    </row>
    <row r="1037" spans="1:2">
      <c r="A1037" s="154" t="s">
        <v>5135</v>
      </c>
      <c r="B1037" s="142">
        <v>8490</v>
      </c>
    </row>
    <row r="1038" spans="1:2">
      <c r="A1038" s="154" t="s">
        <v>5136</v>
      </c>
      <c r="B1038" s="142">
        <v>3220</v>
      </c>
    </row>
    <row r="1039" spans="1:2">
      <c r="A1039" s="154" t="s">
        <v>5137</v>
      </c>
      <c r="B1039" s="142">
        <v>3450</v>
      </c>
    </row>
    <row r="1040" spans="1:2">
      <c r="A1040" s="154" t="s">
        <v>5138</v>
      </c>
      <c r="B1040" s="142">
        <v>3780</v>
      </c>
    </row>
    <row r="1041" spans="1:2">
      <c r="A1041" s="154" t="s">
        <v>5139</v>
      </c>
      <c r="B1041" s="142">
        <v>750</v>
      </c>
    </row>
    <row r="1042" spans="1:2">
      <c r="A1042" s="154" t="s">
        <v>5140</v>
      </c>
      <c r="B1042" s="142">
        <v>950</v>
      </c>
    </row>
    <row r="1043" spans="1:2">
      <c r="A1043" s="154" t="s">
        <v>5141</v>
      </c>
      <c r="B1043" s="142">
        <v>1090</v>
      </c>
    </row>
    <row r="1044" spans="1:2">
      <c r="A1044" s="161" t="s">
        <v>5142</v>
      </c>
      <c r="B1044" s="152"/>
    </row>
    <row r="1045" spans="1:2">
      <c r="A1045" s="156" t="s">
        <v>5143</v>
      </c>
      <c r="B1045" s="157"/>
    </row>
    <row r="1046" spans="1:2">
      <c r="A1046" s="154" t="s">
        <v>5144</v>
      </c>
      <c r="B1046" s="142">
        <v>5490</v>
      </c>
    </row>
    <row r="1047" spans="1:2">
      <c r="A1047" s="154" t="s">
        <v>5145</v>
      </c>
      <c r="B1047" s="142">
        <v>5990</v>
      </c>
    </row>
    <row r="1048" spans="1:2">
      <c r="A1048" s="154" t="s">
        <v>5146</v>
      </c>
      <c r="B1048" s="142">
        <v>4990</v>
      </c>
    </row>
    <row r="1049" spans="1:2">
      <c r="A1049" s="154" t="s">
        <v>5147</v>
      </c>
      <c r="B1049" s="142">
        <v>3490</v>
      </c>
    </row>
    <row r="1050" spans="1:2">
      <c r="A1050" s="154" t="s">
        <v>5148</v>
      </c>
      <c r="B1050" s="142">
        <v>4990</v>
      </c>
    </row>
    <row r="1051" spans="1:2" ht="22.5">
      <c r="A1051" s="154" t="s">
        <v>5149</v>
      </c>
      <c r="B1051" s="142">
        <v>4990</v>
      </c>
    </row>
    <row r="1052" spans="1:2">
      <c r="A1052" s="154" t="s">
        <v>5150</v>
      </c>
      <c r="B1052" s="142">
        <v>4990</v>
      </c>
    </row>
    <row r="1053" spans="1:2">
      <c r="A1053" s="154" t="s">
        <v>5151</v>
      </c>
      <c r="B1053" s="142">
        <v>6490</v>
      </c>
    </row>
    <row r="1054" spans="1:2">
      <c r="A1054" s="156" t="s">
        <v>5152</v>
      </c>
      <c r="B1054" s="157"/>
    </row>
    <row r="1055" spans="1:2">
      <c r="A1055" s="144" t="s">
        <v>5153</v>
      </c>
      <c r="B1055" s="145">
        <v>3990</v>
      </c>
    </row>
    <row r="1056" spans="1:2">
      <c r="A1056" s="156" t="s">
        <v>5154</v>
      </c>
      <c r="B1056" s="157"/>
    </row>
    <row r="1057" spans="1:2">
      <c r="A1057" s="141" t="s">
        <v>5155</v>
      </c>
      <c r="B1057" s="142">
        <v>11620</v>
      </c>
    </row>
    <row r="1058" spans="1:2">
      <c r="A1058" s="141" t="s">
        <v>5156</v>
      </c>
      <c r="B1058" s="142">
        <v>12240</v>
      </c>
    </row>
    <row r="1059" spans="1:2">
      <c r="A1059" s="141" t="s">
        <v>5157</v>
      </c>
      <c r="B1059" s="142">
        <v>11010</v>
      </c>
    </row>
    <row r="1060" spans="1:2">
      <c r="A1060" s="141" t="s">
        <v>5158</v>
      </c>
      <c r="B1060" s="142">
        <v>11310</v>
      </c>
    </row>
    <row r="1061" spans="1:2">
      <c r="A1061" s="155" t="s">
        <v>5159</v>
      </c>
      <c r="B1061" s="142">
        <v>11990</v>
      </c>
    </row>
    <row r="1062" spans="1:2">
      <c r="A1062" s="155" t="s">
        <v>5160</v>
      </c>
      <c r="B1062" s="142">
        <v>12590</v>
      </c>
    </row>
    <row r="1063" spans="1:2">
      <c r="A1063" s="155" t="s">
        <v>5161</v>
      </c>
      <c r="B1063" s="142">
        <v>15060</v>
      </c>
    </row>
    <row r="1064" spans="1:2">
      <c r="A1064" s="155" t="s">
        <v>5162</v>
      </c>
      <c r="B1064" s="142">
        <v>11370</v>
      </c>
    </row>
    <row r="1065" spans="1:2">
      <c r="A1065" s="155" t="s">
        <v>5163</v>
      </c>
      <c r="B1065" s="142">
        <v>11670</v>
      </c>
    </row>
    <row r="1066" spans="1:2">
      <c r="A1066" s="141" t="s">
        <v>5164</v>
      </c>
      <c r="B1066" s="142">
        <v>12240</v>
      </c>
    </row>
    <row r="1067" spans="1:2">
      <c r="A1067" s="141" t="s">
        <v>5165</v>
      </c>
      <c r="B1067" s="142">
        <v>7930</v>
      </c>
    </row>
    <row r="1068" spans="1:2">
      <c r="A1068" s="141" t="s">
        <v>5166</v>
      </c>
      <c r="B1068" s="142">
        <v>9160</v>
      </c>
    </row>
    <row r="1069" spans="1:2">
      <c r="A1069" s="155" t="s">
        <v>5167</v>
      </c>
      <c r="B1069" s="142">
        <v>9990</v>
      </c>
    </row>
    <row r="1070" spans="1:2">
      <c r="A1070" s="156" t="s">
        <v>5168</v>
      </c>
      <c r="B1070" s="157"/>
    </row>
    <row r="1071" spans="1:2">
      <c r="A1071" s="146" t="s">
        <v>5169</v>
      </c>
      <c r="B1071" s="142">
        <v>2990</v>
      </c>
    </row>
    <row r="1072" spans="1:2">
      <c r="A1072" s="146" t="s">
        <v>5170</v>
      </c>
      <c r="B1072" s="142">
        <v>3490</v>
      </c>
    </row>
    <row r="1073" spans="1:2">
      <c r="A1073" s="151" t="s">
        <v>5171</v>
      </c>
      <c r="B1073" s="152"/>
    </row>
    <row r="1074" spans="1:2">
      <c r="A1074" s="154" t="s">
        <v>5172</v>
      </c>
      <c r="B1074" s="142">
        <v>300</v>
      </c>
    </row>
    <row r="1075" spans="1:2">
      <c r="A1075" s="154" t="s">
        <v>5173</v>
      </c>
      <c r="B1075" s="142">
        <v>100</v>
      </c>
    </row>
    <row r="1076" spans="1:2">
      <c r="A1076" s="154" t="s">
        <v>5174</v>
      </c>
      <c r="B1076" s="142">
        <v>590</v>
      </c>
    </row>
    <row r="1077" spans="1:2">
      <c r="A1077" s="154" t="s">
        <v>5175</v>
      </c>
      <c r="B1077" s="142">
        <v>590</v>
      </c>
    </row>
    <row r="1078" spans="1:2">
      <c r="A1078" s="154" t="s">
        <v>5176</v>
      </c>
      <c r="B1078" s="142">
        <v>1990</v>
      </c>
    </row>
    <row r="1079" spans="1:2">
      <c r="A1079" s="154" t="s">
        <v>5177</v>
      </c>
      <c r="B1079" s="142">
        <v>1000</v>
      </c>
    </row>
    <row r="1080" spans="1:2">
      <c r="A1080" s="154" t="s">
        <v>5178</v>
      </c>
      <c r="B1080" s="142">
        <v>1990</v>
      </c>
    </row>
    <row r="1081" spans="1:2">
      <c r="A1081" s="154" t="s">
        <v>5179</v>
      </c>
      <c r="B1081" s="142">
        <v>1990</v>
      </c>
    </row>
    <row r="1082" spans="1:2">
      <c r="A1082" s="154" t="s">
        <v>5180</v>
      </c>
      <c r="B1082" s="142">
        <v>1990</v>
      </c>
    </row>
    <row r="1083" spans="1:2">
      <c r="A1083" s="154" t="s">
        <v>5181</v>
      </c>
      <c r="B1083" s="142">
        <v>1990</v>
      </c>
    </row>
    <row r="1084" spans="1:2">
      <c r="A1084" s="154" t="s">
        <v>5182</v>
      </c>
      <c r="B1084" s="142">
        <v>3810</v>
      </c>
    </row>
    <row r="1085" spans="1:2">
      <c r="A1085" s="154" t="s">
        <v>5183</v>
      </c>
      <c r="B1085" s="142">
        <v>1990</v>
      </c>
    </row>
    <row r="1086" spans="1:2">
      <c r="A1086" s="154" t="s">
        <v>5184</v>
      </c>
      <c r="B1086" s="142">
        <v>5040</v>
      </c>
    </row>
    <row r="1087" spans="1:2">
      <c r="A1087" s="154" t="s">
        <v>5185</v>
      </c>
      <c r="B1087" s="142">
        <v>6220</v>
      </c>
    </row>
    <row r="1088" spans="1:2">
      <c r="A1088" s="154" t="s">
        <v>5186</v>
      </c>
      <c r="B1088" s="142">
        <v>1790</v>
      </c>
    </row>
    <row r="1089" spans="1:2">
      <c r="A1089" s="164" t="s">
        <v>5187</v>
      </c>
      <c r="B1089" s="148">
        <v>1590</v>
      </c>
    </row>
    <row r="1090" spans="1:2">
      <c r="A1090" s="164" t="s">
        <v>5188</v>
      </c>
      <c r="B1090" s="148">
        <v>1590</v>
      </c>
    </row>
    <row r="1091" spans="1:2">
      <c r="A1091" s="154" t="s">
        <v>5189</v>
      </c>
      <c r="B1091" s="142">
        <v>2190</v>
      </c>
    </row>
    <row r="1092" spans="1:2">
      <c r="A1092" s="154" t="s">
        <v>5190</v>
      </c>
      <c r="B1092" s="142">
        <v>1500</v>
      </c>
    </row>
    <row r="1093" spans="1:2">
      <c r="A1093" s="154" t="s">
        <v>5191</v>
      </c>
      <c r="B1093" s="142">
        <v>1790</v>
      </c>
    </row>
    <row r="1094" spans="1:2">
      <c r="A1094" s="154" t="s">
        <v>5192</v>
      </c>
      <c r="B1094" s="142">
        <v>2190</v>
      </c>
    </row>
    <row r="1095" spans="1:2">
      <c r="A1095" s="154" t="s">
        <v>5193</v>
      </c>
      <c r="B1095" s="142">
        <v>1790</v>
      </c>
    </row>
    <row r="1096" spans="1:2">
      <c r="A1096" s="154" t="s">
        <v>5194</v>
      </c>
      <c r="B1096" s="142">
        <v>2190</v>
      </c>
    </row>
    <row r="1097" spans="1:2">
      <c r="A1097" s="154" t="s">
        <v>5195</v>
      </c>
      <c r="B1097" s="142">
        <v>1800</v>
      </c>
    </row>
    <row r="1098" spans="1:2" ht="22.5">
      <c r="A1098" s="154" t="s">
        <v>5196</v>
      </c>
      <c r="B1098" s="142">
        <v>1790</v>
      </c>
    </row>
    <row r="1099" spans="1:2">
      <c r="A1099" s="154" t="s">
        <v>5197</v>
      </c>
      <c r="B1099" s="142">
        <v>2190</v>
      </c>
    </row>
    <row r="1100" spans="1:2">
      <c r="A1100" s="154" t="s">
        <v>5198</v>
      </c>
      <c r="B1100" s="142">
        <v>1400</v>
      </c>
    </row>
    <row r="1101" spans="1:2">
      <c r="A1101" s="154" t="s">
        <v>5199</v>
      </c>
      <c r="B1101" s="142">
        <v>1800</v>
      </c>
    </row>
    <row r="1102" spans="1:2">
      <c r="A1102" s="154" t="s">
        <v>5200</v>
      </c>
      <c r="B1102" s="142">
        <v>3990</v>
      </c>
    </row>
    <row r="1103" spans="1:2">
      <c r="A1103" s="154" t="s">
        <v>5201</v>
      </c>
      <c r="B1103" s="142">
        <v>3990</v>
      </c>
    </row>
    <row r="1104" spans="1:2">
      <c r="A1104" s="154" t="s">
        <v>5202</v>
      </c>
      <c r="B1104" s="142">
        <v>2000</v>
      </c>
    </row>
    <row r="1105" spans="1:2">
      <c r="A1105" s="154" t="s">
        <v>5203</v>
      </c>
      <c r="B1105" s="142">
        <v>2990</v>
      </c>
    </row>
    <row r="1106" spans="1:2">
      <c r="A1106" s="154" t="s">
        <v>5204</v>
      </c>
      <c r="B1106" s="142">
        <v>2500</v>
      </c>
    </row>
    <row r="1107" spans="1:2">
      <c r="A1107" s="154" t="s">
        <v>5205</v>
      </c>
      <c r="B1107" s="142">
        <v>3990</v>
      </c>
    </row>
    <row r="1108" spans="1:2">
      <c r="A1108" s="154" t="s">
        <v>5206</v>
      </c>
      <c r="B1108" s="142">
        <v>2190</v>
      </c>
    </row>
    <row r="1109" spans="1:2">
      <c r="A1109" s="154" t="s">
        <v>5207</v>
      </c>
      <c r="B1109" s="142">
        <v>4490</v>
      </c>
    </row>
    <row r="1110" spans="1:2">
      <c r="A1110" s="154" t="s">
        <v>5208</v>
      </c>
      <c r="B1110" s="142">
        <v>4990</v>
      </c>
    </row>
    <row r="1111" spans="1:2">
      <c r="A1111" s="154" t="s">
        <v>5209</v>
      </c>
      <c r="B1111" s="142">
        <v>4990</v>
      </c>
    </row>
    <row r="1112" spans="1:2">
      <c r="A1112" s="154" t="s">
        <v>5210</v>
      </c>
      <c r="B1112" s="142">
        <v>3450</v>
      </c>
    </row>
    <row r="1113" spans="1:2">
      <c r="A1113" s="154" t="s">
        <v>5211</v>
      </c>
      <c r="B1113" s="142">
        <v>3450</v>
      </c>
    </row>
    <row r="1114" spans="1:2">
      <c r="A1114" s="154" t="s">
        <v>5212</v>
      </c>
      <c r="B1114" s="142">
        <v>12480</v>
      </c>
    </row>
    <row r="1115" spans="1:2">
      <c r="A1115" s="154" t="s">
        <v>5213</v>
      </c>
      <c r="B1115" s="142">
        <v>8270</v>
      </c>
    </row>
    <row r="1116" spans="1:2">
      <c r="A1116" s="154" t="s">
        <v>5214</v>
      </c>
      <c r="B1116" s="142">
        <v>18390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K473"/>
  <sheetViews>
    <sheetView topLeftCell="A353" workbookViewId="0">
      <selection activeCell="C368" sqref="C368"/>
    </sheetView>
  </sheetViews>
  <sheetFormatPr defaultRowHeight="15.75"/>
  <cols>
    <col min="1" max="1" width="56.28515625" style="41" customWidth="1"/>
    <col min="2" max="2" width="36.85546875" style="28" customWidth="1"/>
    <col min="3" max="3" width="25.85546875" style="43" customWidth="1"/>
    <col min="4" max="4" width="12" style="27" customWidth="1"/>
    <col min="5" max="16384" width="9.140625" style="27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1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ht="15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6" spans="1:11">
      <c r="A6" s="92" t="s">
        <v>3197</v>
      </c>
    </row>
    <row r="7" spans="1:11">
      <c r="A7" s="30" t="s">
        <v>401</v>
      </c>
      <c r="B7" s="31" t="s">
        <v>1879</v>
      </c>
      <c r="C7" s="78" t="s">
        <v>1374</v>
      </c>
      <c r="D7" s="78" t="s">
        <v>1375</v>
      </c>
    </row>
    <row r="8" spans="1:11">
      <c r="A8" s="32" t="s">
        <v>1378</v>
      </c>
      <c r="B8" s="79" t="s">
        <v>1392</v>
      </c>
      <c r="C8" s="216">
        <v>16450</v>
      </c>
      <c r="D8" s="32" t="s">
        <v>1880</v>
      </c>
    </row>
    <row r="9" spans="1:11">
      <c r="A9" s="32" t="s">
        <v>1379</v>
      </c>
      <c r="B9" s="79" t="s">
        <v>1392</v>
      </c>
      <c r="C9" s="217">
        <v>20270</v>
      </c>
      <c r="D9" s="32" t="s">
        <v>1880</v>
      </c>
    </row>
    <row r="10" spans="1:11">
      <c r="A10" s="32" t="s">
        <v>1380</v>
      </c>
      <c r="B10" s="79" t="s">
        <v>1392</v>
      </c>
      <c r="C10" s="216">
        <v>25700</v>
      </c>
      <c r="D10" s="32" t="s">
        <v>1880</v>
      </c>
    </row>
    <row r="11" spans="1:11">
      <c r="A11" s="32" t="s">
        <v>3194</v>
      </c>
      <c r="B11" s="80" t="s">
        <v>1392</v>
      </c>
      <c r="C11" s="46">
        <v>11300</v>
      </c>
      <c r="D11" s="32" t="s">
        <v>1880</v>
      </c>
    </row>
    <row r="12" spans="1:11">
      <c r="A12" s="32" t="s">
        <v>3195</v>
      </c>
      <c r="B12" s="80" t="s">
        <v>1392</v>
      </c>
      <c r="C12" s="46">
        <v>12300</v>
      </c>
      <c r="D12" s="32" t="s">
        <v>1880</v>
      </c>
    </row>
    <row r="13" spans="1:11">
      <c r="A13" s="32" t="s">
        <v>3196</v>
      </c>
      <c r="B13" s="80" t="s">
        <v>1392</v>
      </c>
      <c r="C13" s="46">
        <v>15300</v>
      </c>
      <c r="D13" s="32" t="s">
        <v>1880</v>
      </c>
    </row>
    <row r="14" spans="1:11">
      <c r="A14" s="32" t="s">
        <v>1381</v>
      </c>
      <c r="B14" s="79" t="s">
        <v>1392</v>
      </c>
      <c r="C14" s="44">
        <v>15100</v>
      </c>
      <c r="D14" s="32" t="s">
        <v>1880</v>
      </c>
    </row>
    <row r="15" spans="1:11">
      <c r="A15" s="32" t="s">
        <v>1382</v>
      </c>
      <c r="B15" s="79" t="s">
        <v>1392</v>
      </c>
      <c r="C15" s="44">
        <v>19300</v>
      </c>
      <c r="D15" s="32" t="s">
        <v>1880</v>
      </c>
    </row>
    <row r="16" spans="1:11">
      <c r="A16" s="32" t="s">
        <v>1383</v>
      </c>
      <c r="B16" s="79" t="s">
        <v>1392</v>
      </c>
      <c r="C16" s="44">
        <v>27400</v>
      </c>
      <c r="D16" s="32" t="s">
        <v>1880</v>
      </c>
    </row>
    <row r="17" spans="1:4">
      <c r="A17" s="32" t="s">
        <v>1384</v>
      </c>
      <c r="B17" s="79" t="s">
        <v>1392</v>
      </c>
      <c r="C17" s="44">
        <v>104000</v>
      </c>
      <c r="D17" s="32" t="s">
        <v>1880</v>
      </c>
    </row>
    <row r="18" spans="1:4">
      <c r="A18" s="32" t="s">
        <v>1385</v>
      </c>
      <c r="B18" s="80" t="s">
        <v>1392</v>
      </c>
      <c r="C18" s="47">
        <v>15800</v>
      </c>
      <c r="D18" s="32" t="s">
        <v>1880</v>
      </c>
    </row>
    <row r="19" spans="1:4">
      <c r="A19" s="32" t="s">
        <v>1386</v>
      </c>
      <c r="B19" s="80" t="s">
        <v>1392</v>
      </c>
      <c r="C19" s="81">
        <v>21500</v>
      </c>
      <c r="D19" s="32" t="s">
        <v>1880</v>
      </c>
    </row>
    <row r="20" spans="1:4">
      <c r="A20" s="32" t="s">
        <v>1387</v>
      </c>
      <c r="B20" s="80" t="s">
        <v>1392</v>
      </c>
      <c r="C20" s="47">
        <v>24800</v>
      </c>
      <c r="D20" s="32" t="s">
        <v>1880</v>
      </c>
    </row>
    <row r="21" spans="1:4">
      <c r="A21" s="32" t="s">
        <v>1388</v>
      </c>
      <c r="B21" s="79" t="s">
        <v>1392</v>
      </c>
      <c r="C21" s="216">
        <v>47500</v>
      </c>
      <c r="D21" s="32" t="s">
        <v>1880</v>
      </c>
    </row>
    <row r="22" spans="1:4">
      <c r="A22" s="32" t="s">
        <v>1389</v>
      </c>
      <c r="B22" s="79" t="s">
        <v>1392</v>
      </c>
      <c r="C22" s="44">
        <v>99000</v>
      </c>
      <c r="D22" s="32" t="s">
        <v>1880</v>
      </c>
    </row>
    <row r="23" spans="1:4">
      <c r="A23" s="32" t="s">
        <v>1390</v>
      </c>
      <c r="B23" s="79" t="s">
        <v>1392</v>
      </c>
      <c r="C23" s="44">
        <v>3000</v>
      </c>
      <c r="D23" s="32" t="s">
        <v>1880</v>
      </c>
    </row>
    <row r="24" spans="1:4">
      <c r="A24" s="32" t="s">
        <v>1391</v>
      </c>
      <c r="B24" s="79" t="s">
        <v>1392</v>
      </c>
      <c r="C24" s="82">
        <v>600</v>
      </c>
      <c r="D24" s="32" t="s">
        <v>1880</v>
      </c>
    </row>
    <row r="25" spans="1:4">
      <c r="A25" s="32" t="s">
        <v>1393</v>
      </c>
      <c r="B25" s="79" t="s">
        <v>1397</v>
      </c>
      <c r="C25" s="82">
        <v>96000</v>
      </c>
      <c r="D25" s="32" t="s">
        <v>1880</v>
      </c>
    </row>
    <row r="26" spans="1:4">
      <c r="A26" s="32" t="s">
        <v>1394</v>
      </c>
      <c r="B26" s="79" t="s">
        <v>1397</v>
      </c>
      <c r="C26" s="216">
        <v>76800</v>
      </c>
      <c r="D26" s="32" t="s">
        <v>1880</v>
      </c>
    </row>
    <row r="27" spans="1:4">
      <c r="A27" s="32" t="s">
        <v>1395</v>
      </c>
      <c r="B27" s="79" t="s">
        <v>1397</v>
      </c>
      <c r="C27" s="44">
        <v>28000</v>
      </c>
      <c r="D27" s="32" t="s">
        <v>1880</v>
      </c>
    </row>
    <row r="28" spans="1:4">
      <c r="A28" s="32" t="s">
        <v>1396</v>
      </c>
      <c r="B28" s="79" t="s">
        <v>1397</v>
      </c>
      <c r="C28" s="216">
        <v>53200</v>
      </c>
      <c r="D28" s="32" t="s">
        <v>1880</v>
      </c>
    </row>
    <row r="29" spans="1:4" ht="30">
      <c r="A29" s="32" t="s">
        <v>1399</v>
      </c>
      <c r="B29" s="79" t="s">
        <v>1398</v>
      </c>
      <c r="C29" s="216">
        <v>18200</v>
      </c>
      <c r="D29" s="32" t="s">
        <v>1880</v>
      </c>
    </row>
    <row r="30" spans="1:4" ht="30">
      <c r="A30" s="32" t="s">
        <v>1400</v>
      </c>
      <c r="B30" s="79" t="s">
        <v>1398</v>
      </c>
      <c r="C30" s="217">
        <v>23000</v>
      </c>
      <c r="D30" s="32" t="s">
        <v>1880</v>
      </c>
    </row>
    <row r="31" spans="1:4" ht="30">
      <c r="A31" s="32" t="s">
        <v>1531</v>
      </c>
      <c r="B31" s="79" t="s">
        <v>1398</v>
      </c>
      <c r="C31" s="216">
        <v>57000</v>
      </c>
      <c r="D31" s="32" t="s">
        <v>1880</v>
      </c>
    </row>
    <row r="32" spans="1:4" ht="30">
      <c r="A32" s="32" t="s">
        <v>1401</v>
      </c>
      <c r="B32" s="80" t="s">
        <v>1398</v>
      </c>
      <c r="C32" s="47">
        <v>15000</v>
      </c>
      <c r="D32" s="32" t="s">
        <v>1880</v>
      </c>
    </row>
    <row r="33" spans="1:4" ht="30">
      <c r="A33" s="32" t="s">
        <v>1402</v>
      </c>
      <c r="B33" s="79" t="s">
        <v>1398</v>
      </c>
      <c r="C33" s="217">
        <v>42000</v>
      </c>
      <c r="D33" s="32" t="s">
        <v>1880</v>
      </c>
    </row>
    <row r="34" spans="1:4" ht="30">
      <c r="A34" s="32" t="s">
        <v>1403</v>
      </c>
      <c r="B34" s="79" t="s">
        <v>1398</v>
      </c>
      <c r="C34" s="217">
        <v>55900</v>
      </c>
      <c r="D34" s="32" t="s">
        <v>1880</v>
      </c>
    </row>
    <row r="35" spans="1:4" ht="30">
      <c r="A35" s="32" t="s">
        <v>1404</v>
      </c>
      <c r="B35" s="79" t="s">
        <v>1398</v>
      </c>
      <c r="C35" s="44">
        <v>39800</v>
      </c>
      <c r="D35" s="32" t="s">
        <v>1880</v>
      </c>
    </row>
    <row r="36" spans="1:4" ht="30">
      <c r="A36" s="32" t="s">
        <v>1405</v>
      </c>
      <c r="B36" s="79" t="s">
        <v>1398</v>
      </c>
      <c r="C36" s="216">
        <v>131000</v>
      </c>
      <c r="D36" s="32" t="s">
        <v>1880</v>
      </c>
    </row>
    <row r="37" spans="1:4" ht="30">
      <c r="A37" s="32" t="s">
        <v>1406</v>
      </c>
      <c r="B37" s="79" t="s">
        <v>1398</v>
      </c>
      <c r="C37" s="216">
        <v>51000</v>
      </c>
      <c r="D37" s="32" t="s">
        <v>1880</v>
      </c>
    </row>
    <row r="38" spans="1:4" ht="30">
      <c r="A38" s="32" t="s">
        <v>1407</v>
      </c>
      <c r="B38" s="79" t="s">
        <v>1398</v>
      </c>
      <c r="C38" s="216">
        <v>165000</v>
      </c>
      <c r="D38" s="32" t="s">
        <v>1880</v>
      </c>
    </row>
    <row r="39" spans="1:4" ht="30">
      <c r="A39" s="32" t="s">
        <v>1408</v>
      </c>
      <c r="B39" s="79" t="s">
        <v>1398</v>
      </c>
      <c r="C39" s="216">
        <v>146000</v>
      </c>
      <c r="D39" s="32" t="s">
        <v>1880</v>
      </c>
    </row>
    <row r="40" spans="1:4" ht="30">
      <c r="A40" s="32" t="s">
        <v>1409</v>
      </c>
      <c r="B40" s="79" t="s">
        <v>1398</v>
      </c>
      <c r="C40" s="216" t="s">
        <v>5269</v>
      </c>
      <c r="D40" s="32" t="s">
        <v>1880</v>
      </c>
    </row>
    <row r="41" spans="1:4" ht="30">
      <c r="A41" s="218" t="s">
        <v>5270</v>
      </c>
      <c r="B41" s="80" t="s">
        <v>1398</v>
      </c>
      <c r="C41" s="216" t="s">
        <v>5271</v>
      </c>
      <c r="D41" s="32" t="s">
        <v>1880</v>
      </c>
    </row>
    <row r="42" spans="1:4" ht="30">
      <c r="A42" s="219" t="s">
        <v>1532</v>
      </c>
      <c r="B42" s="79" t="s">
        <v>1398</v>
      </c>
      <c r="C42" s="216">
        <v>41000</v>
      </c>
      <c r="D42" s="32" t="s">
        <v>1880</v>
      </c>
    </row>
    <row r="43" spans="1:4" ht="30">
      <c r="A43" s="32" t="s">
        <v>1533</v>
      </c>
      <c r="B43" s="79" t="s">
        <v>1398</v>
      </c>
      <c r="C43" s="216">
        <v>49800</v>
      </c>
      <c r="D43" s="32" t="s">
        <v>1880</v>
      </c>
    </row>
    <row r="44" spans="1:4" ht="30">
      <c r="A44" s="32" t="s">
        <v>1410</v>
      </c>
      <c r="B44" s="79" t="s">
        <v>1398</v>
      </c>
      <c r="C44" s="216">
        <v>54000</v>
      </c>
      <c r="D44" s="32" t="s">
        <v>1880</v>
      </c>
    </row>
    <row r="45" spans="1:4" ht="30">
      <c r="A45" s="32" t="s">
        <v>1411</v>
      </c>
      <c r="B45" s="79" t="s">
        <v>1398</v>
      </c>
      <c r="C45" s="216">
        <v>40000</v>
      </c>
      <c r="D45" s="32" t="s">
        <v>1880</v>
      </c>
    </row>
    <row r="46" spans="1:4" ht="30">
      <c r="A46" s="32" t="s">
        <v>1412</v>
      </c>
      <c r="B46" s="79" t="s">
        <v>1398</v>
      </c>
      <c r="C46" s="216">
        <v>2900</v>
      </c>
      <c r="D46" s="32" t="s">
        <v>1880</v>
      </c>
    </row>
    <row r="47" spans="1:4">
      <c r="A47" s="32" t="s">
        <v>1414</v>
      </c>
      <c r="B47" s="79" t="s">
        <v>1435</v>
      </c>
      <c r="C47" s="44">
        <v>97000</v>
      </c>
      <c r="D47" s="32" t="s">
        <v>1880</v>
      </c>
    </row>
    <row r="48" spans="1:4">
      <c r="A48" s="32" t="s">
        <v>1415</v>
      </c>
      <c r="B48" s="79" t="s">
        <v>1435</v>
      </c>
      <c r="C48" s="44">
        <v>130000</v>
      </c>
      <c r="D48" s="32" t="s">
        <v>1880</v>
      </c>
    </row>
    <row r="49" spans="1:4">
      <c r="A49" s="32" t="s">
        <v>1416</v>
      </c>
      <c r="B49" s="79" t="s">
        <v>1435</v>
      </c>
      <c r="C49" s="45">
        <v>105000</v>
      </c>
      <c r="D49" s="32" t="s">
        <v>1880</v>
      </c>
    </row>
    <row r="50" spans="1:4">
      <c r="A50" s="32" t="s">
        <v>1417</v>
      </c>
      <c r="B50" s="79" t="s">
        <v>1435</v>
      </c>
      <c r="C50" s="44">
        <v>25000</v>
      </c>
      <c r="D50" s="32" t="s">
        <v>1880</v>
      </c>
    </row>
    <row r="51" spans="1:4">
      <c r="A51" s="32" t="s">
        <v>1418</v>
      </c>
      <c r="B51" s="79" t="s">
        <v>1435</v>
      </c>
      <c r="C51" s="44">
        <v>148000</v>
      </c>
      <c r="D51" s="32" t="s">
        <v>1880</v>
      </c>
    </row>
    <row r="52" spans="1:4">
      <c r="A52" s="32" t="s">
        <v>1485</v>
      </c>
      <c r="B52" s="80" t="s">
        <v>1435</v>
      </c>
      <c r="C52" s="216">
        <v>25000</v>
      </c>
      <c r="D52" s="32" t="s">
        <v>1880</v>
      </c>
    </row>
    <row r="53" spans="1:4">
      <c r="A53" s="32" t="s">
        <v>1486</v>
      </c>
      <c r="B53" s="80" t="s">
        <v>1435</v>
      </c>
      <c r="C53" s="46">
        <v>58600</v>
      </c>
      <c r="D53" s="32" t="s">
        <v>1880</v>
      </c>
    </row>
    <row r="54" spans="1:4">
      <c r="A54" s="32" t="s">
        <v>1487</v>
      </c>
      <c r="B54" s="80" t="s">
        <v>1435</v>
      </c>
      <c r="C54" s="46">
        <v>100000</v>
      </c>
      <c r="D54" s="32" t="s">
        <v>1880</v>
      </c>
    </row>
    <row r="55" spans="1:4">
      <c r="A55" s="32" t="s">
        <v>1419</v>
      </c>
      <c r="B55" s="80" t="s">
        <v>1435</v>
      </c>
      <c r="C55" s="47">
        <v>77200</v>
      </c>
      <c r="D55" s="32" t="s">
        <v>1880</v>
      </c>
    </row>
    <row r="56" spans="1:4">
      <c r="A56" s="32" t="s">
        <v>1420</v>
      </c>
      <c r="B56" s="80" t="s">
        <v>1435</v>
      </c>
      <c r="C56" s="46">
        <v>53000</v>
      </c>
      <c r="D56" s="32" t="s">
        <v>1880</v>
      </c>
    </row>
    <row r="57" spans="1:4">
      <c r="A57" s="32" t="s">
        <v>1421</v>
      </c>
      <c r="B57" s="80" t="s">
        <v>1435</v>
      </c>
      <c r="C57" s="216">
        <v>171200</v>
      </c>
      <c r="D57" s="32" t="s">
        <v>1880</v>
      </c>
    </row>
    <row r="58" spans="1:4">
      <c r="A58" s="32" t="s">
        <v>1422</v>
      </c>
      <c r="B58" s="80" t="s">
        <v>1435</v>
      </c>
      <c r="C58" s="47">
        <v>11000</v>
      </c>
      <c r="D58" s="32" t="s">
        <v>1880</v>
      </c>
    </row>
    <row r="59" spans="1:4">
      <c r="A59" s="32" t="s">
        <v>1423</v>
      </c>
      <c r="B59" s="80" t="s">
        <v>1435</v>
      </c>
      <c r="C59" s="46">
        <v>11800</v>
      </c>
      <c r="D59" s="32" t="s">
        <v>1880</v>
      </c>
    </row>
    <row r="60" spans="1:4">
      <c r="A60" s="32" t="s">
        <v>1424</v>
      </c>
      <c r="B60" s="80" t="s">
        <v>1435</v>
      </c>
      <c r="C60" s="46">
        <v>13000</v>
      </c>
      <c r="D60" s="32" t="s">
        <v>1880</v>
      </c>
    </row>
    <row r="61" spans="1:4">
      <c r="A61" s="32" t="s">
        <v>1425</v>
      </c>
      <c r="B61" s="80" t="s">
        <v>1435</v>
      </c>
      <c r="C61" s="47">
        <v>17050</v>
      </c>
      <c r="D61" s="32" t="s">
        <v>1880</v>
      </c>
    </row>
    <row r="62" spans="1:4">
      <c r="A62" s="32" t="s">
        <v>1426</v>
      </c>
      <c r="B62" s="80" t="s">
        <v>1435</v>
      </c>
      <c r="C62" s="216">
        <v>15200</v>
      </c>
      <c r="D62" s="32" t="s">
        <v>1880</v>
      </c>
    </row>
    <row r="63" spans="1:4">
      <c r="A63" s="32" t="s">
        <v>1427</v>
      </c>
      <c r="B63" s="79" t="s">
        <v>1435</v>
      </c>
      <c r="C63" s="217">
        <v>20000</v>
      </c>
      <c r="D63" s="32" t="s">
        <v>1880</v>
      </c>
    </row>
    <row r="64" spans="1:4">
      <c r="A64" s="32" t="s">
        <v>1428</v>
      </c>
      <c r="B64" s="79" t="s">
        <v>1435</v>
      </c>
      <c r="C64" s="44">
        <v>11500</v>
      </c>
      <c r="D64" s="32" t="s">
        <v>1880</v>
      </c>
    </row>
    <row r="65" spans="1:4">
      <c r="A65" s="32" t="s">
        <v>1429</v>
      </c>
      <c r="B65" s="79" t="s">
        <v>1435</v>
      </c>
      <c r="C65" s="216">
        <v>12700</v>
      </c>
      <c r="D65" s="32" t="s">
        <v>1880</v>
      </c>
    </row>
    <row r="66" spans="1:4">
      <c r="A66" s="32" t="s">
        <v>1430</v>
      </c>
      <c r="B66" s="79" t="s">
        <v>1435</v>
      </c>
      <c r="C66" s="216">
        <v>14900</v>
      </c>
      <c r="D66" s="32" t="s">
        <v>1880</v>
      </c>
    </row>
    <row r="67" spans="1:4">
      <c r="A67" s="32" t="s">
        <v>1431</v>
      </c>
      <c r="B67" s="79" t="s">
        <v>1435</v>
      </c>
      <c r="C67" s="216">
        <v>14800</v>
      </c>
      <c r="D67" s="32" t="s">
        <v>1880</v>
      </c>
    </row>
    <row r="68" spans="1:4">
      <c r="A68" s="32" t="s">
        <v>1432</v>
      </c>
      <c r="B68" s="79" t="s">
        <v>1435</v>
      </c>
      <c r="C68" s="216">
        <v>15900</v>
      </c>
      <c r="D68" s="32" t="s">
        <v>1880</v>
      </c>
    </row>
    <row r="69" spans="1:4">
      <c r="A69" s="32" t="s">
        <v>1433</v>
      </c>
      <c r="B69" s="79" t="s">
        <v>1435</v>
      </c>
      <c r="C69" s="216">
        <v>18700</v>
      </c>
      <c r="D69" s="32" t="s">
        <v>1880</v>
      </c>
    </row>
    <row r="70" spans="1:4">
      <c r="A70" s="32" t="s">
        <v>1434</v>
      </c>
      <c r="B70" s="80" t="s">
        <v>1435</v>
      </c>
      <c r="C70" s="46">
        <v>2300</v>
      </c>
      <c r="D70" s="32" t="s">
        <v>1880</v>
      </c>
    </row>
    <row r="71" spans="1:4">
      <c r="A71" s="32" t="s">
        <v>1436</v>
      </c>
      <c r="B71" s="80" t="s">
        <v>1444</v>
      </c>
      <c r="C71" s="216">
        <v>460</v>
      </c>
      <c r="D71" s="32" t="s">
        <v>1880</v>
      </c>
    </row>
    <row r="72" spans="1:4">
      <c r="A72" s="32" t="s">
        <v>1437</v>
      </c>
      <c r="B72" s="79" t="s">
        <v>1444</v>
      </c>
      <c r="C72" s="216">
        <v>320</v>
      </c>
      <c r="D72" s="32" t="s">
        <v>1880</v>
      </c>
    </row>
    <row r="73" spans="1:4">
      <c r="A73" s="32" t="s">
        <v>1438</v>
      </c>
      <c r="B73" s="79" t="s">
        <v>1444</v>
      </c>
      <c r="C73" s="216">
        <v>2100</v>
      </c>
      <c r="D73" s="32" t="s">
        <v>1880</v>
      </c>
    </row>
    <row r="74" spans="1:4">
      <c r="A74" s="32" t="s">
        <v>1439</v>
      </c>
      <c r="B74" s="79" t="s">
        <v>1444</v>
      </c>
      <c r="C74" s="216">
        <v>2700</v>
      </c>
      <c r="D74" s="32" t="s">
        <v>1880</v>
      </c>
    </row>
    <row r="75" spans="1:4">
      <c r="A75" s="32" t="s">
        <v>1440</v>
      </c>
      <c r="B75" s="79" t="s">
        <v>1444</v>
      </c>
      <c r="C75" s="44">
        <v>130</v>
      </c>
      <c r="D75" s="32" t="s">
        <v>1880</v>
      </c>
    </row>
    <row r="76" spans="1:4">
      <c r="A76" s="32" t="s">
        <v>1441</v>
      </c>
      <c r="B76" s="79" t="s">
        <v>1444</v>
      </c>
      <c r="C76" s="220" t="s">
        <v>5272</v>
      </c>
      <c r="D76" s="32" t="s">
        <v>1880</v>
      </c>
    </row>
    <row r="77" spans="1:4">
      <c r="A77" s="32" t="s">
        <v>1442</v>
      </c>
      <c r="B77" s="79" t="s">
        <v>1444</v>
      </c>
      <c r="C77" s="48" t="s">
        <v>1443</v>
      </c>
      <c r="D77" s="32" t="s">
        <v>1880</v>
      </c>
    </row>
    <row r="78" spans="1:4">
      <c r="A78" s="32" t="s">
        <v>1445</v>
      </c>
      <c r="B78" s="79" t="s">
        <v>1451</v>
      </c>
      <c r="C78" s="220">
        <v>7300</v>
      </c>
      <c r="D78" s="32" t="s">
        <v>1880</v>
      </c>
    </row>
    <row r="79" spans="1:4">
      <c r="A79" s="32" t="s">
        <v>1446</v>
      </c>
      <c r="B79" s="79" t="s">
        <v>1451</v>
      </c>
      <c r="C79" s="220">
        <v>7700</v>
      </c>
      <c r="D79" s="32" t="s">
        <v>1880</v>
      </c>
    </row>
    <row r="80" spans="1:4">
      <c r="A80" s="32" t="s">
        <v>1447</v>
      </c>
      <c r="B80" s="79" t="s">
        <v>1451</v>
      </c>
      <c r="C80" s="220">
        <v>10000</v>
      </c>
      <c r="D80" s="32" t="s">
        <v>1880</v>
      </c>
    </row>
    <row r="81" spans="1:4">
      <c r="A81" s="32" t="s">
        <v>1448</v>
      </c>
      <c r="B81" s="79" t="s">
        <v>1451</v>
      </c>
      <c r="C81" s="220">
        <v>8300</v>
      </c>
      <c r="D81" s="32" t="s">
        <v>1880</v>
      </c>
    </row>
    <row r="82" spans="1:4">
      <c r="A82" s="32" t="s">
        <v>1449</v>
      </c>
      <c r="B82" s="79" t="s">
        <v>1451</v>
      </c>
      <c r="C82" s="220">
        <v>10100</v>
      </c>
      <c r="D82" s="32" t="s">
        <v>1880</v>
      </c>
    </row>
    <row r="83" spans="1:4">
      <c r="A83" s="32" t="s">
        <v>1450</v>
      </c>
      <c r="B83" s="79" t="s">
        <v>1451</v>
      </c>
      <c r="C83" s="216">
        <v>2300</v>
      </c>
      <c r="D83" s="32" t="s">
        <v>1880</v>
      </c>
    </row>
    <row r="84" spans="1:4">
      <c r="A84" s="32" t="s">
        <v>1452</v>
      </c>
      <c r="B84" s="79" t="s">
        <v>1484</v>
      </c>
      <c r="C84" s="216">
        <v>22000</v>
      </c>
      <c r="D84" s="32" t="s">
        <v>1880</v>
      </c>
    </row>
    <row r="85" spans="1:4">
      <c r="A85" s="32" t="s">
        <v>1453</v>
      </c>
      <c r="B85" s="79" t="s">
        <v>1484</v>
      </c>
      <c r="C85" s="216">
        <v>35500</v>
      </c>
      <c r="D85" s="32" t="s">
        <v>1880</v>
      </c>
    </row>
    <row r="86" spans="1:4">
      <c r="A86" s="32" t="s">
        <v>1534</v>
      </c>
      <c r="B86" s="79" t="s">
        <v>1484</v>
      </c>
      <c r="C86" s="216">
        <v>6900</v>
      </c>
      <c r="D86" s="32" t="s">
        <v>1880</v>
      </c>
    </row>
    <row r="87" spans="1:4">
      <c r="A87" s="32" t="s">
        <v>1454</v>
      </c>
      <c r="B87" s="79" t="s">
        <v>1484</v>
      </c>
      <c r="C87" s="44">
        <v>4200</v>
      </c>
      <c r="D87" s="32" t="s">
        <v>1880</v>
      </c>
    </row>
    <row r="88" spans="1:4">
      <c r="A88" s="32" t="s">
        <v>1455</v>
      </c>
      <c r="B88" s="80" t="s">
        <v>1484</v>
      </c>
      <c r="C88" s="46">
        <v>2700</v>
      </c>
      <c r="D88" s="32" t="s">
        <v>1880</v>
      </c>
    </row>
    <row r="89" spans="1:4">
      <c r="A89" s="32" t="s">
        <v>1456</v>
      </c>
      <c r="B89" s="80" t="s">
        <v>1484</v>
      </c>
      <c r="C89" s="46">
        <v>600</v>
      </c>
      <c r="D89" s="32" t="s">
        <v>1880</v>
      </c>
    </row>
    <row r="90" spans="1:4">
      <c r="A90" s="32" t="s">
        <v>1535</v>
      </c>
      <c r="B90" s="80" t="s">
        <v>1484</v>
      </c>
      <c r="C90" s="46">
        <v>1100</v>
      </c>
      <c r="D90" s="32" t="s">
        <v>1880</v>
      </c>
    </row>
    <row r="91" spans="1:4">
      <c r="A91" s="32" t="s">
        <v>1457</v>
      </c>
      <c r="B91" s="80" t="s">
        <v>1484</v>
      </c>
      <c r="C91" s="46">
        <v>2300</v>
      </c>
      <c r="D91" s="32" t="s">
        <v>1880</v>
      </c>
    </row>
    <row r="92" spans="1:4">
      <c r="A92" s="32" t="s">
        <v>1458</v>
      </c>
      <c r="B92" s="79" t="s">
        <v>1484</v>
      </c>
      <c r="C92" s="44">
        <v>2900</v>
      </c>
      <c r="D92" s="32" t="s">
        <v>1880</v>
      </c>
    </row>
    <row r="93" spans="1:4">
      <c r="A93" s="32" t="s">
        <v>1459</v>
      </c>
      <c r="B93" s="79" t="s">
        <v>1484</v>
      </c>
      <c r="C93" s="44">
        <v>5400</v>
      </c>
      <c r="D93" s="32" t="s">
        <v>1880</v>
      </c>
    </row>
    <row r="94" spans="1:4">
      <c r="A94" s="32" t="s">
        <v>1460</v>
      </c>
      <c r="B94" s="79" t="s">
        <v>1484</v>
      </c>
      <c r="C94" s="44">
        <v>7900</v>
      </c>
      <c r="D94" s="32" t="s">
        <v>1880</v>
      </c>
    </row>
    <row r="95" spans="1:4">
      <c r="A95" s="32" t="s">
        <v>1461</v>
      </c>
      <c r="B95" s="79" t="s">
        <v>1484</v>
      </c>
      <c r="C95" s="44">
        <v>10100</v>
      </c>
      <c r="D95" s="32" t="s">
        <v>1880</v>
      </c>
    </row>
    <row r="96" spans="1:4">
      <c r="A96" s="32" t="s">
        <v>1462</v>
      </c>
      <c r="B96" s="79" t="s">
        <v>1484</v>
      </c>
      <c r="C96" s="44">
        <v>16000</v>
      </c>
      <c r="D96" s="32" t="s">
        <v>1880</v>
      </c>
    </row>
    <row r="97" spans="1:4">
      <c r="A97" s="32" t="s">
        <v>1463</v>
      </c>
      <c r="B97" s="79" t="s">
        <v>1484</v>
      </c>
      <c r="C97" s="44">
        <v>18500</v>
      </c>
      <c r="D97" s="32" t="s">
        <v>1880</v>
      </c>
    </row>
    <row r="98" spans="1:4">
      <c r="A98" s="32" t="s">
        <v>1464</v>
      </c>
      <c r="B98" s="79" t="s">
        <v>1484</v>
      </c>
      <c r="C98" s="45">
        <v>26000</v>
      </c>
      <c r="D98" s="32" t="s">
        <v>1880</v>
      </c>
    </row>
    <row r="99" spans="1:4">
      <c r="A99" s="32" t="s">
        <v>1465</v>
      </c>
      <c r="B99" s="79" t="s">
        <v>1484</v>
      </c>
      <c r="C99" s="217">
        <v>83000</v>
      </c>
      <c r="D99" s="32" t="s">
        <v>1880</v>
      </c>
    </row>
    <row r="100" spans="1:4">
      <c r="A100" s="32" t="s">
        <v>1466</v>
      </c>
      <c r="B100" s="79" t="s">
        <v>1484</v>
      </c>
      <c r="C100" s="217">
        <v>73000</v>
      </c>
      <c r="D100" s="32" t="s">
        <v>1880</v>
      </c>
    </row>
    <row r="101" spans="1:4">
      <c r="A101" s="32" t="s">
        <v>1467</v>
      </c>
      <c r="B101" s="79" t="s">
        <v>1484</v>
      </c>
      <c r="C101" s="45">
        <v>2500</v>
      </c>
      <c r="D101" s="32" t="s">
        <v>1880</v>
      </c>
    </row>
    <row r="102" spans="1:4">
      <c r="A102" s="32" t="s">
        <v>1468</v>
      </c>
      <c r="B102" s="79" t="s">
        <v>1484</v>
      </c>
      <c r="C102" s="217">
        <v>6000</v>
      </c>
      <c r="D102" s="32" t="s">
        <v>1880</v>
      </c>
    </row>
    <row r="103" spans="1:4">
      <c r="A103" s="32" t="s">
        <v>1469</v>
      </c>
      <c r="B103" s="79" t="s">
        <v>1484</v>
      </c>
      <c r="C103" s="217">
        <v>11000</v>
      </c>
      <c r="D103" s="32" t="s">
        <v>1880</v>
      </c>
    </row>
    <row r="104" spans="1:4">
      <c r="A104" s="32" t="s">
        <v>1470</v>
      </c>
      <c r="B104" s="79" t="s">
        <v>1484</v>
      </c>
      <c r="C104" s="217">
        <v>13500</v>
      </c>
      <c r="D104" s="32" t="s">
        <v>1880</v>
      </c>
    </row>
    <row r="105" spans="1:4">
      <c r="A105" s="32" t="s">
        <v>1471</v>
      </c>
      <c r="B105" s="80" t="s">
        <v>1484</v>
      </c>
      <c r="C105" s="217">
        <v>15900</v>
      </c>
      <c r="D105" s="32" t="s">
        <v>1880</v>
      </c>
    </row>
    <row r="106" spans="1:4">
      <c r="A106" s="32" t="s">
        <v>1472</v>
      </c>
      <c r="B106" s="80" t="s">
        <v>1484</v>
      </c>
      <c r="C106" s="47">
        <v>11600</v>
      </c>
      <c r="D106" s="32" t="s">
        <v>1880</v>
      </c>
    </row>
    <row r="107" spans="1:4">
      <c r="A107" s="32" t="s">
        <v>1473</v>
      </c>
      <c r="B107" s="80" t="s">
        <v>1484</v>
      </c>
      <c r="C107" s="217">
        <v>18400</v>
      </c>
      <c r="D107" s="32" t="s">
        <v>1880</v>
      </c>
    </row>
    <row r="108" spans="1:4">
      <c r="A108" s="32" t="s">
        <v>1474</v>
      </c>
      <c r="B108" s="80" t="s">
        <v>1484</v>
      </c>
      <c r="C108" s="217">
        <v>134000</v>
      </c>
      <c r="D108" s="32" t="s">
        <v>1880</v>
      </c>
    </row>
    <row r="109" spans="1:4">
      <c r="A109" s="32" t="s">
        <v>1475</v>
      </c>
      <c r="B109" s="80" t="s">
        <v>1484</v>
      </c>
      <c r="C109" s="47">
        <v>5000</v>
      </c>
      <c r="D109" s="32" t="s">
        <v>1880</v>
      </c>
    </row>
    <row r="110" spans="1:4">
      <c r="A110" s="32" t="s">
        <v>1536</v>
      </c>
      <c r="B110" s="80" t="s">
        <v>1484</v>
      </c>
      <c r="C110" s="217">
        <v>47500</v>
      </c>
      <c r="D110" s="32" t="s">
        <v>1880</v>
      </c>
    </row>
    <row r="111" spans="1:4">
      <c r="A111" s="32" t="s">
        <v>1476</v>
      </c>
      <c r="B111" s="80" t="s">
        <v>1484</v>
      </c>
      <c r="C111" s="216">
        <v>13850</v>
      </c>
      <c r="D111" s="32" t="s">
        <v>1880</v>
      </c>
    </row>
    <row r="112" spans="1:4">
      <c r="A112" s="32" t="s">
        <v>1537</v>
      </c>
      <c r="B112" s="80" t="s">
        <v>1484</v>
      </c>
      <c r="C112" s="46">
        <v>28500</v>
      </c>
      <c r="D112" s="32" t="s">
        <v>1880</v>
      </c>
    </row>
    <row r="113" spans="1:4">
      <c r="A113" s="32" t="s">
        <v>1477</v>
      </c>
      <c r="B113" s="80" t="s">
        <v>1484</v>
      </c>
      <c r="C113" s="46">
        <v>230000</v>
      </c>
      <c r="D113" s="32" t="s">
        <v>1880</v>
      </c>
    </row>
    <row r="114" spans="1:4">
      <c r="A114" s="32" t="s">
        <v>1538</v>
      </c>
      <c r="B114" s="80" t="s">
        <v>1484</v>
      </c>
      <c r="C114" s="47">
        <v>23500</v>
      </c>
      <c r="D114" s="32" t="s">
        <v>1880</v>
      </c>
    </row>
    <row r="115" spans="1:4">
      <c r="A115" s="32" t="s">
        <v>1539</v>
      </c>
      <c r="B115" s="80" t="s">
        <v>1484</v>
      </c>
      <c r="C115" s="46">
        <v>24900</v>
      </c>
      <c r="D115" s="32" t="s">
        <v>1880</v>
      </c>
    </row>
    <row r="116" spans="1:4">
      <c r="A116" s="32" t="s">
        <v>1540</v>
      </c>
      <c r="B116" s="80" t="s">
        <v>1484</v>
      </c>
      <c r="C116" s="46">
        <v>36900</v>
      </c>
      <c r="D116" s="32" t="s">
        <v>1880</v>
      </c>
    </row>
    <row r="117" spans="1:4">
      <c r="A117" s="32" t="s">
        <v>1478</v>
      </c>
      <c r="B117" s="79" t="s">
        <v>1484</v>
      </c>
      <c r="C117" s="44">
        <v>8000</v>
      </c>
      <c r="D117" s="32" t="s">
        <v>1880</v>
      </c>
    </row>
    <row r="118" spans="1:4">
      <c r="A118" s="32" t="s">
        <v>1541</v>
      </c>
      <c r="B118" s="79" t="s">
        <v>1484</v>
      </c>
      <c r="C118" s="44">
        <v>18000</v>
      </c>
      <c r="D118" s="32" t="s">
        <v>1880</v>
      </c>
    </row>
    <row r="119" spans="1:4">
      <c r="A119" s="32" t="s">
        <v>1479</v>
      </c>
      <c r="B119" s="79" t="s">
        <v>1484</v>
      </c>
      <c r="C119" s="44">
        <v>4700</v>
      </c>
      <c r="D119" s="32" t="s">
        <v>1880</v>
      </c>
    </row>
    <row r="120" spans="1:4">
      <c r="A120" s="32" t="s">
        <v>1480</v>
      </c>
      <c r="B120" s="79" t="s">
        <v>1484</v>
      </c>
      <c r="C120" s="44">
        <v>7800</v>
      </c>
      <c r="D120" s="32" t="s">
        <v>1880</v>
      </c>
    </row>
    <row r="121" spans="1:4">
      <c r="A121" s="32" t="s">
        <v>1481</v>
      </c>
      <c r="B121" s="79" t="s">
        <v>1484</v>
      </c>
      <c r="C121" s="44">
        <v>9900</v>
      </c>
      <c r="D121" s="32" t="s">
        <v>1880</v>
      </c>
    </row>
    <row r="122" spans="1:4">
      <c r="A122" s="32" t="s">
        <v>1482</v>
      </c>
      <c r="B122" s="79" t="s">
        <v>1484</v>
      </c>
      <c r="C122" s="44">
        <v>11500</v>
      </c>
      <c r="D122" s="32" t="s">
        <v>1880</v>
      </c>
    </row>
    <row r="123" spans="1:4">
      <c r="A123" s="32" t="s">
        <v>1483</v>
      </c>
      <c r="B123" s="79" t="s">
        <v>1484</v>
      </c>
      <c r="C123" s="44">
        <v>16400</v>
      </c>
      <c r="D123" s="32" t="s">
        <v>1880</v>
      </c>
    </row>
    <row r="124" spans="1:4">
      <c r="A124" s="32" t="s">
        <v>1488</v>
      </c>
      <c r="B124" s="79" t="s">
        <v>1492</v>
      </c>
      <c r="C124" s="216">
        <v>32700</v>
      </c>
      <c r="D124" s="32" t="s">
        <v>1880</v>
      </c>
    </row>
    <row r="125" spans="1:4">
      <c r="A125" s="32" t="s">
        <v>1489</v>
      </c>
      <c r="B125" s="79" t="s">
        <v>1492</v>
      </c>
      <c r="C125" s="216">
        <v>6500</v>
      </c>
      <c r="D125" s="32" t="s">
        <v>1880</v>
      </c>
    </row>
    <row r="126" spans="1:4">
      <c r="A126" s="32" t="s">
        <v>1490</v>
      </c>
      <c r="B126" s="79" t="s">
        <v>1492</v>
      </c>
      <c r="C126" s="216">
        <v>7000</v>
      </c>
      <c r="D126" s="32" t="s">
        <v>1880</v>
      </c>
    </row>
    <row r="127" spans="1:4">
      <c r="A127" s="32" t="s">
        <v>1491</v>
      </c>
      <c r="B127" s="79" t="s">
        <v>1492</v>
      </c>
      <c r="C127" s="216">
        <v>10900</v>
      </c>
      <c r="D127" s="32" t="s">
        <v>1880</v>
      </c>
    </row>
    <row r="128" spans="1:4">
      <c r="A128" s="32" t="s">
        <v>1542</v>
      </c>
      <c r="B128" s="37" t="s">
        <v>1504</v>
      </c>
      <c r="C128" s="221">
        <v>15500</v>
      </c>
      <c r="D128" s="119" t="s">
        <v>1880</v>
      </c>
    </row>
    <row r="129" spans="1:4">
      <c r="A129" s="32" t="s">
        <v>1493</v>
      </c>
      <c r="B129" s="37" t="s">
        <v>1504</v>
      </c>
      <c r="C129" s="222">
        <v>26000</v>
      </c>
      <c r="D129" s="32" t="s">
        <v>1880</v>
      </c>
    </row>
    <row r="130" spans="1:4">
      <c r="A130" s="32" t="s">
        <v>1543</v>
      </c>
      <c r="B130" s="37" t="s">
        <v>1504</v>
      </c>
      <c r="C130" s="45">
        <v>30000</v>
      </c>
      <c r="D130" s="32" t="s">
        <v>1880</v>
      </c>
    </row>
    <row r="131" spans="1:4">
      <c r="A131" s="32" t="s">
        <v>1544</v>
      </c>
      <c r="B131" s="37" t="s">
        <v>1504</v>
      </c>
      <c r="C131" s="45">
        <v>30800</v>
      </c>
      <c r="D131" s="32" t="s">
        <v>1880</v>
      </c>
    </row>
    <row r="132" spans="1:4">
      <c r="A132" s="32" t="s">
        <v>1545</v>
      </c>
      <c r="B132" s="37" t="s">
        <v>1504</v>
      </c>
      <c r="C132" s="45">
        <v>30000</v>
      </c>
      <c r="D132" s="32" t="s">
        <v>1880</v>
      </c>
    </row>
    <row r="133" spans="1:4">
      <c r="A133" s="32" t="s">
        <v>1502</v>
      </c>
      <c r="B133" s="37" t="s">
        <v>1504</v>
      </c>
      <c r="C133" s="217">
        <v>24000</v>
      </c>
      <c r="D133" s="32" t="s">
        <v>1880</v>
      </c>
    </row>
    <row r="134" spans="1:4">
      <c r="A134" s="32" t="s">
        <v>1503</v>
      </c>
      <c r="B134" s="37" t="s">
        <v>1504</v>
      </c>
      <c r="C134" s="47">
        <v>32900</v>
      </c>
      <c r="D134" s="32" t="s">
        <v>1880</v>
      </c>
    </row>
    <row r="135" spans="1:4">
      <c r="A135" s="32" t="s">
        <v>1494</v>
      </c>
      <c r="B135" s="38" t="s">
        <v>1504</v>
      </c>
      <c r="C135" s="47">
        <v>32900</v>
      </c>
      <c r="D135" s="32" t="s">
        <v>1880</v>
      </c>
    </row>
    <row r="136" spans="1:4">
      <c r="A136" s="32" t="s">
        <v>1495</v>
      </c>
      <c r="B136" s="38" t="s">
        <v>1504</v>
      </c>
      <c r="C136" s="47">
        <v>199000</v>
      </c>
      <c r="D136" s="32" t="s">
        <v>1880</v>
      </c>
    </row>
    <row r="137" spans="1:4">
      <c r="A137" s="32" t="s">
        <v>1546</v>
      </c>
      <c r="B137" s="37" t="s">
        <v>1504</v>
      </c>
      <c r="C137" s="44">
        <v>23100</v>
      </c>
      <c r="D137" s="32" t="s">
        <v>1880</v>
      </c>
    </row>
    <row r="138" spans="1:4">
      <c r="A138" s="32" t="s">
        <v>1496</v>
      </c>
      <c r="B138" s="37" t="s">
        <v>1504</v>
      </c>
      <c r="C138" s="44">
        <v>16500</v>
      </c>
      <c r="D138" s="32" t="s">
        <v>1880</v>
      </c>
    </row>
    <row r="139" spans="1:4">
      <c r="A139" s="32" t="s">
        <v>1497</v>
      </c>
      <c r="B139" s="37" t="s">
        <v>1504</v>
      </c>
      <c r="C139" s="44">
        <v>10000</v>
      </c>
      <c r="D139" s="32" t="s">
        <v>1880</v>
      </c>
    </row>
    <row r="140" spans="1:4">
      <c r="A140" s="32" t="s">
        <v>1547</v>
      </c>
      <c r="B140" s="37" t="s">
        <v>1504</v>
      </c>
      <c r="C140" s="44">
        <v>19000</v>
      </c>
      <c r="D140" s="32" t="s">
        <v>1880</v>
      </c>
    </row>
    <row r="141" spans="1:4">
      <c r="A141" s="32" t="s">
        <v>1548</v>
      </c>
      <c r="B141" s="37" t="s">
        <v>1504</v>
      </c>
      <c r="C141" s="44">
        <v>20200</v>
      </c>
      <c r="D141" s="32" t="s">
        <v>1880</v>
      </c>
    </row>
    <row r="142" spans="1:4">
      <c r="A142" s="32" t="s">
        <v>1549</v>
      </c>
      <c r="B142" s="37" t="s">
        <v>1504</v>
      </c>
      <c r="C142" s="44">
        <v>27900</v>
      </c>
      <c r="D142" s="32" t="s">
        <v>1880</v>
      </c>
    </row>
    <row r="143" spans="1:4">
      <c r="A143" s="32" t="s">
        <v>1550</v>
      </c>
      <c r="B143" s="37" t="s">
        <v>1504</v>
      </c>
      <c r="C143" s="44">
        <v>26800</v>
      </c>
      <c r="D143" s="32" t="s">
        <v>1880</v>
      </c>
    </row>
    <row r="144" spans="1:4">
      <c r="A144" s="32" t="s">
        <v>1498</v>
      </c>
      <c r="B144" s="37" t="s">
        <v>1504</v>
      </c>
      <c r="C144" s="44">
        <v>16200</v>
      </c>
      <c r="D144" s="32" t="s">
        <v>1880</v>
      </c>
    </row>
    <row r="145" spans="1:4">
      <c r="A145" s="32" t="s">
        <v>1551</v>
      </c>
      <c r="B145" s="37" t="s">
        <v>1504</v>
      </c>
      <c r="C145" s="44">
        <v>16000</v>
      </c>
      <c r="D145" s="32" t="s">
        <v>1880</v>
      </c>
    </row>
    <row r="146" spans="1:4">
      <c r="A146" s="32" t="s">
        <v>1499</v>
      </c>
      <c r="B146" s="37" t="s">
        <v>1504</v>
      </c>
      <c r="C146" s="49">
        <v>192500</v>
      </c>
      <c r="D146" s="32" t="s">
        <v>1880</v>
      </c>
    </row>
    <row r="147" spans="1:4">
      <c r="A147" s="32" t="s">
        <v>1552</v>
      </c>
      <c r="B147" s="37" t="s">
        <v>1504</v>
      </c>
      <c r="C147" s="49">
        <v>122000</v>
      </c>
      <c r="D147" s="32" t="s">
        <v>1880</v>
      </c>
    </row>
    <row r="148" spans="1:4">
      <c r="A148" s="32" t="s">
        <v>1500</v>
      </c>
      <c r="B148" s="38" t="s">
        <v>1504</v>
      </c>
      <c r="C148" s="50">
        <v>9900</v>
      </c>
      <c r="D148" s="32" t="s">
        <v>1880</v>
      </c>
    </row>
    <row r="149" spans="1:4">
      <c r="A149" s="32" t="s">
        <v>1501</v>
      </c>
      <c r="B149" s="38" t="s">
        <v>1504</v>
      </c>
      <c r="C149" s="50">
        <v>77000</v>
      </c>
      <c r="D149" s="32" t="s">
        <v>1880</v>
      </c>
    </row>
    <row r="150" spans="1:4" ht="30">
      <c r="A150" s="32" t="s">
        <v>1505</v>
      </c>
      <c r="B150" s="37" t="s">
        <v>1508</v>
      </c>
      <c r="C150" s="216">
        <v>22300</v>
      </c>
      <c r="D150" s="32" t="s">
        <v>1880</v>
      </c>
    </row>
    <row r="151" spans="1:4" ht="30">
      <c r="A151" s="32" t="s">
        <v>1506</v>
      </c>
      <c r="B151" s="37" t="s">
        <v>1508</v>
      </c>
      <c r="C151" s="216">
        <v>24000</v>
      </c>
      <c r="D151" s="32" t="s">
        <v>1880</v>
      </c>
    </row>
    <row r="152" spans="1:4" ht="30">
      <c r="A152" s="32" t="s">
        <v>1507</v>
      </c>
      <c r="B152" s="37" t="s">
        <v>1508</v>
      </c>
      <c r="C152" s="216">
        <v>27100</v>
      </c>
      <c r="D152" s="32" t="s">
        <v>1880</v>
      </c>
    </row>
    <row r="153" spans="1:4" ht="30">
      <c r="A153" s="32" t="s">
        <v>1553</v>
      </c>
      <c r="B153" s="37" t="s">
        <v>1508</v>
      </c>
      <c r="C153" s="44">
        <v>34100</v>
      </c>
      <c r="D153" s="32" t="s">
        <v>1880</v>
      </c>
    </row>
    <row r="154" spans="1:4" ht="30">
      <c r="A154" s="32" t="s">
        <v>1554</v>
      </c>
      <c r="B154" s="37" t="s">
        <v>1508</v>
      </c>
      <c r="C154" s="117">
        <v>31500</v>
      </c>
      <c r="D154" s="118" t="s">
        <v>1880</v>
      </c>
    </row>
    <row r="155" spans="1:4" ht="30">
      <c r="A155" s="32" t="s">
        <v>1555</v>
      </c>
      <c r="B155" s="37" t="s">
        <v>1508</v>
      </c>
      <c r="C155" s="44">
        <v>40100</v>
      </c>
      <c r="D155" s="32" t="s">
        <v>1880</v>
      </c>
    </row>
    <row r="156" spans="1:4">
      <c r="A156" s="32" t="s">
        <v>1509</v>
      </c>
      <c r="B156" s="37" t="s">
        <v>1516</v>
      </c>
      <c r="C156" s="44">
        <v>11300</v>
      </c>
      <c r="D156" s="32" t="s">
        <v>1880</v>
      </c>
    </row>
    <row r="157" spans="1:4">
      <c r="A157" s="32" t="s">
        <v>1510</v>
      </c>
      <c r="B157" s="37" t="s">
        <v>1516</v>
      </c>
      <c r="C157" s="216">
        <v>27600</v>
      </c>
      <c r="D157" s="32" t="s">
        <v>1880</v>
      </c>
    </row>
    <row r="158" spans="1:4">
      <c r="A158" s="32" t="s">
        <v>1511</v>
      </c>
      <c r="B158" s="37" t="s">
        <v>1516</v>
      </c>
      <c r="C158" s="44">
        <v>21600</v>
      </c>
      <c r="D158" s="32" t="s">
        <v>1880</v>
      </c>
    </row>
    <row r="159" spans="1:4">
      <c r="A159" s="32" t="s">
        <v>1512</v>
      </c>
      <c r="B159" s="37" t="s">
        <v>1516</v>
      </c>
      <c r="C159" s="44">
        <v>24100</v>
      </c>
      <c r="D159" s="32" t="s">
        <v>1880</v>
      </c>
    </row>
    <row r="160" spans="1:4">
      <c r="A160" s="32" t="s">
        <v>1513</v>
      </c>
      <c r="B160" s="37" t="s">
        <v>1516</v>
      </c>
      <c r="C160" s="44">
        <v>37900</v>
      </c>
      <c r="D160" s="32" t="s">
        <v>1880</v>
      </c>
    </row>
    <row r="161" spans="1:4">
      <c r="A161" s="32" t="s">
        <v>1514</v>
      </c>
      <c r="B161" s="37" t="s">
        <v>1516</v>
      </c>
      <c r="C161" s="44">
        <v>47800</v>
      </c>
      <c r="D161" s="32" t="s">
        <v>1880</v>
      </c>
    </row>
    <row r="162" spans="1:4">
      <c r="A162" s="32" t="s">
        <v>1515</v>
      </c>
      <c r="B162" s="37" t="s">
        <v>1516</v>
      </c>
      <c r="C162" s="51">
        <v>1420</v>
      </c>
      <c r="D162" s="32" t="s">
        <v>1881</v>
      </c>
    </row>
    <row r="163" spans="1:4">
      <c r="A163" s="32" t="s">
        <v>1517</v>
      </c>
      <c r="B163" s="79" t="s">
        <v>1527</v>
      </c>
      <c r="C163" s="44">
        <v>10400</v>
      </c>
      <c r="D163" s="32" t="s">
        <v>1880</v>
      </c>
    </row>
    <row r="164" spans="1:4">
      <c r="A164" s="32" t="s">
        <v>1518</v>
      </c>
      <c r="B164" s="79" t="s">
        <v>1527</v>
      </c>
      <c r="C164" s="44">
        <v>11800</v>
      </c>
      <c r="D164" s="32" t="s">
        <v>1880</v>
      </c>
    </row>
    <row r="165" spans="1:4">
      <c r="A165" s="32" t="s">
        <v>1519</v>
      </c>
      <c r="B165" s="79" t="s">
        <v>1527</v>
      </c>
      <c r="C165" s="45">
        <v>11600</v>
      </c>
      <c r="D165" s="32" t="s">
        <v>1880</v>
      </c>
    </row>
    <row r="166" spans="1:4">
      <c r="A166" s="32" t="s">
        <v>1520</v>
      </c>
      <c r="B166" s="80" t="s">
        <v>1527</v>
      </c>
      <c r="C166" s="46">
        <v>29300</v>
      </c>
      <c r="D166" s="32" t="s">
        <v>1880</v>
      </c>
    </row>
    <row r="167" spans="1:4">
      <c r="A167" s="32" t="s">
        <v>1882</v>
      </c>
      <c r="B167" s="80" t="s">
        <v>1527</v>
      </c>
      <c r="C167" s="46">
        <v>38600</v>
      </c>
      <c r="D167" s="32" t="s">
        <v>1880</v>
      </c>
    </row>
    <row r="168" spans="1:4">
      <c r="A168" s="32" t="s">
        <v>1521</v>
      </c>
      <c r="B168" s="80" t="s">
        <v>1527</v>
      </c>
      <c r="C168" s="46">
        <v>25600</v>
      </c>
      <c r="D168" s="32" t="s">
        <v>1880</v>
      </c>
    </row>
    <row r="169" spans="1:4">
      <c r="A169" s="32" t="s">
        <v>1883</v>
      </c>
      <c r="B169" s="80" t="s">
        <v>1527</v>
      </c>
      <c r="C169" s="46">
        <v>47900</v>
      </c>
      <c r="D169" s="32" t="s">
        <v>1880</v>
      </c>
    </row>
    <row r="170" spans="1:4">
      <c r="A170" s="32" t="s">
        <v>1522</v>
      </c>
      <c r="B170" s="80" t="s">
        <v>1527</v>
      </c>
      <c r="C170" s="46">
        <v>3200</v>
      </c>
      <c r="D170" s="32" t="s">
        <v>1880</v>
      </c>
    </row>
    <row r="171" spans="1:4">
      <c r="A171" s="32" t="s">
        <v>1523</v>
      </c>
      <c r="B171" s="80" t="s">
        <v>1527</v>
      </c>
      <c r="C171" s="47">
        <v>11500</v>
      </c>
      <c r="D171" s="32" t="s">
        <v>1880</v>
      </c>
    </row>
    <row r="172" spans="1:4">
      <c r="A172" s="32" t="s">
        <v>1524</v>
      </c>
      <c r="B172" s="80" t="s">
        <v>1527</v>
      </c>
      <c r="C172" s="47">
        <v>24700</v>
      </c>
      <c r="D172" s="32" t="s">
        <v>1880</v>
      </c>
    </row>
    <row r="173" spans="1:4">
      <c r="A173" s="32" t="s">
        <v>1525</v>
      </c>
      <c r="B173" s="80" t="s">
        <v>1527</v>
      </c>
      <c r="C173" s="46">
        <v>89500</v>
      </c>
      <c r="D173" s="32" t="s">
        <v>1880</v>
      </c>
    </row>
    <row r="174" spans="1:4">
      <c r="A174" s="32" t="s">
        <v>1526</v>
      </c>
      <c r="B174" s="80" t="s">
        <v>1527</v>
      </c>
      <c r="C174" s="223">
        <v>1720</v>
      </c>
      <c r="D174" s="32" t="s">
        <v>1881</v>
      </c>
    </row>
    <row r="175" spans="1:4" ht="30">
      <c r="A175" s="32" t="s">
        <v>1558</v>
      </c>
      <c r="B175" s="79" t="s">
        <v>1528</v>
      </c>
      <c r="C175" s="44">
        <v>24000</v>
      </c>
      <c r="D175" s="32" t="s">
        <v>1880</v>
      </c>
    </row>
    <row r="176" spans="1:4" ht="30">
      <c r="A176" s="32" t="s">
        <v>1559</v>
      </c>
      <c r="B176" s="79" t="s">
        <v>1528</v>
      </c>
      <c r="C176" s="44">
        <v>26700</v>
      </c>
      <c r="D176" s="32" t="s">
        <v>1880</v>
      </c>
    </row>
    <row r="177" spans="1:4" ht="30">
      <c r="A177" s="32" t="s">
        <v>1556</v>
      </c>
      <c r="B177" s="80" t="s">
        <v>1528</v>
      </c>
      <c r="C177" s="46">
        <v>28000</v>
      </c>
      <c r="D177" s="32" t="s">
        <v>1880</v>
      </c>
    </row>
    <row r="178" spans="1:4" ht="30">
      <c r="A178" s="32" t="s">
        <v>1557</v>
      </c>
      <c r="B178" s="79" t="s">
        <v>1528</v>
      </c>
      <c r="C178" s="52">
        <v>14000</v>
      </c>
      <c r="D178" s="32" t="s">
        <v>1880</v>
      </c>
    </row>
    <row r="179" spans="1:4" ht="30">
      <c r="A179" s="32" t="s">
        <v>1529</v>
      </c>
      <c r="B179" s="79" t="s">
        <v>1528</v>
      </c>
      <c r="C179" s="52">
        <v>24600</v>
      </c>
      <c r="D179" s="32" t="s">
        <v>1880</v>
      </c>
    </row>
    <row r="180" spans="1:4" ht="30">
      <c r="A180" s="32" t="s">
        <v>1530</v>
      </c>
      <c r="B180" s="79" t="s">
        <v>1528</v>
      </c>
      <c r="C180" s="52">
        <v>20900</v>
      </c>
      <c r="D180" s="32" t="s">
        <v>1880</v>
      </c>
    </row>
    <row r="181" spans="1:4" ht="30">
      <c r="A181" s="32" t="s">
        <v>1560</v>
      </c>
      <c r="B181" s="79" t="s">
        <v>1568</v>
      </c>
      <c r="C181" s="216">
        <v>6300</v>
      </c>
      <c r="D181" s="32" t="s">
        <v>1880</v>
      </c>
    </row>
    <row r="182" spans="1:4" ht="30">
      <c r="A182" s="32" t="s">
        <v>1561</v>
      </c>
      <c r="B182" s="79" t="s">
        <v>1568</v>
      </c>
      <c r="C182" s="216">
        <v>11100</v>
      </c>
      <c r="D182" s="32" t="s">
        <v>1880</v>
      </c>
    </row>
    <row r="183" spans="1:4" ht="30">
      <c r="A183" s="32" t="s">
        <v>1562</v>
      </c>
      <c r="B183" s="79" t="s">
        <v>1568</v>
      </c>
      <c r="C183" s="45">
        <v>15000</v>
      </c>
      <c r="D183" s="32" t="s">
        <v>1880</v>
      </c>
    </row>
    <row r="184" spans="1:4" ht="30">
      <c r="A184" s="32" t="s">
        <v>1563</v>
      </c>
      <c r="B184" s="79" t="s">
        <v>1568</v>
      </c>
      <c r="C184" s="216">
        <v>15700</v>
      </c>
      <c r="D184" s="32" t="s">
        <v>1880</v>
      </c>
    </row>
    <row r="185" spans="1:4" ht="30">
      <c r="A185" s="32" t="s">
        <v>1564</v>
      </c>
      <c r="B185" s="79" t="s">
        <v>1568</v>
      </c>
      <c r="C185" s="44">
        <v>11300</v>
      </c>
      <c r="D185" s="32" t="s">
        <v>1880</v>
      </c>
    </row>
    <row r="186" spans="1:4" ht="30">
      <c r="A186" s="32" t="s">
        <v>1565</v>
      </c>
      <c r="B186" s="79" t="s">
        <v>1568</v>
      </c>
      <c r="C186" s="44">
        <v>119900</v>
      </c>
      <c r="D186" s="32" t="s">
        <v>1880</v>
      </c>
    </row>
    <row r="187" spans="1:4" ht="30">
      <c r="A187" s="32" t="s">
        <v>1566</v>
      </c>
      <c r="B187" s="79" t="s">
        <v>1568</v>
      </c>
      <c r="C187" s="216">
        <v>23000</v>
      </c>
      <c r="D187" s="32" t="s">
        <v>1880</v>
      </c>
    </row>
    <row r="188" spans="1:4" ht="30">
      <c r="A188" s="32" t="s">
        <v>1567</v>
      </c>
      <c r="B188" s="79" t="s">
        <v>1568</v>
      </c>
      <c r="C188" s="216">
        <v>24500</v>
      </c>
      <c r="D188" s="32" t="s">
        <v>1880</v>
      </c>
    </row>
    <row r="189" spans="1:4" ht="30">
      <c r="A189" s="32" t="s">
        <v>1569</v>
      </c>
      <c r="B189" s="79" t="s">
        <v>1568</v>
      </c>
      <c r="C189" s="45">
        <v>7900</v>
      </c>
      <c r="D189" s="32" t="s">
        <v>1880</v>
      </c>
    </row>
    <row r="190" spans="1:4" ht="30">
      <c r="A190" s="32" t="s">
        <v>1570</v>
      </c>
      <c r="B190" s="79" t="s">
        <v>1568</v>
      </c>
      <c r="C190" s="45">
        <v>8300</v>
      </c>
      <c r="D190" s="32" t="s">
        <v>1880</v>
      </c>
    </row>
    <row r="191" spans="1:4" ht="30">
      <c r="A191" s="32" t="s">
        <v>1571</v>
      </c>
      <c r="B191" s="79" t="s">
        <v>1568</v>
      </c>
      <c r="C191" s="45">
        <v>9300</v>
      </c>
      <c r="D191" s="32" t="s">
        <v>1880</v>
      </c>
    </row>
    <row r="192" spans="1:4" ht="30">
      <c r="A192" s="32" t="s">
        <v>1572</v>
      </c>
      <c r="B192" s="79" t="s">
        <v>1568</v>
      </c>
      <c r="C192" s="45">
        <v>4500</v>
      </c>
      <c r="D192" s="32" t="s">
        <v>1880</v>
      </c>
    </row>
    <row r="193" spans="1:4" ht="30">
      <c r="A193" s="32" t="s">
        <v>1573</v>
      </c>
      <c r="B193" s="79" t="s">
        <v>1568</v>
      </c>
      <c r="C193" s="45">
        <v>2300</v>
      </c>
      <c r="D193" s="32" t="s">
        <v>1880</v>
      </c>
    </row>
    <row r="194" spans="1:4" ht="30">
      <c r="A194" s="32" t="s">
        <v>1574</v>
      </c>
      <c r="B194" s="79" t="s">
        <v>1568</v>
      </c>
      <c r="C194" s="45" t="s">
        <v>1582</v>
      </c>
      <c r="D194" s="32" t="s">
        <v>1880</v>
      </c>
    </row>
    <row r="195" spans="1:4" ht="30">
      <c r="A195" s="32" t="s">
        <v>1575</v>
      </c>
      <c r="B195" s="79" t="s">
        <v>1568</v>
      </c>
      <c r="C195" s="45">
        <v>27100</v>
      </c>
      <c r="D195" s="32" t="s">
        <v>1880</v>
      </c>
    </row>
    <row r="196" spans="1:4" ht="30">
      <c r="A196" s="32" t="s">
        <v>1576</v>
      </c>
      <c r="B196" s="79" t="s">
        <v>1568</v>
      </c>
      <c r="C196" s="45">
        <v>12000</v>
      </c>
      <c r="D196" s="32" t="s">
        <v>1880</v>
      </c>
    </row>
    <row r="197" spans="1:4" ht="30">
      <c r="A197" s="32" t="s">
        <v>1577</v>
      </c>
      <c r="B197" s="79" t="s">
        <v>1568</v>
      </c>
      <c r="C197" s="45">
        <v>1700</v>
      </c>
      <c r="D197" s="32" t="s">
        <v>1880</v>
      </c>
    </row>
    <row r="198" spans="1:4" ht="30">
      <c r="A198" s="32" t="s">
        <v>1578</v>
      </c>
      <c r="B198" s="79" t="s">
        <v>1568</v>
      </c>
      <c r="C198" s="45">
        <v>1800</v>
      </c>
      <c r="D198" s="32" t="s">
        <v>1880</v>
      </c>
    </row>
    <row r="199" spans="1:4" ht="30">
      <c r="A199" s="32" t="s">
        <v>1579</v>
      </c>
      <c r="B199" s="79" t="s">
        <v>1568</v>
      </c>
      <c r="C199" s="45" t="s">
        <v>1583</v>
      </c>
      <c r="D199" s="32" t="s">
        <v>1880</v>
      </c>
    </row>
    <row r="200" spans="1:4" ht="30">
      <c r="A200" s="32" t="s">
        <v>1580</v>
      </c>
      <c r="B200" s="79" t="s">
        <v>1568</v>
      </c>
      <c r="C200" s="45">
        <v>3600</v>
      </c>
      <c r="D200" s="32" t="s">
        <v>1880</v>
      </c>
    </row>
    <row r="201" spans="1:4" ht="30">
      <c r="A201" s="32" t="s">
        <v>1581</v>
      </c>
      <c r="B201" s="79" t="s">
        <v>1568</v>
      </c>
      <c r="C201" s="45">
        <v>19700</v>
      </c>
      <c r="D201" s="32" t="s">
        <v>1880</v>
      </c>
    </row>
    <row r="202" spans="1:4">
      <c r="A202" s="32" t="s">
        <v>1645</v>
      </c>
      <c r="B202" s="37" t="s">
        <v>1599</v>
      </c>
      <c r="C202" s="44">
        <v>14400</v>
      </c>
      <c r="D202" s="32" t="s">
        <v>1880</v>
      </c>
    </row>
    <row r="203" spans="1:4">
      <c r="A203" s="32" t="s">
        <v>1653</v>
      </c>
      <c r="B203" s="37" t="s">
        <v>1599</v>
      </c>
      <c r="C203" s="44">
        <v>15500</v>
      </c>
      <c r="D203" s="32" t="s">
        <v>1880</v>
      </c>
    </row>
    <row r="204" spans="1:4">
      <c r="A204" s="32" t="s">
        <v>1654</v>
      </c>
      <c r="B204" s="37" t="s">
        <v>1599</v>
      </c>
      <c r="C204" s="44">
        <v>17900</v>
      </c>
      <c r="D204" s="32" t="s">
        <v>1880</v>
      </c>
    </row>
    <row r="205" spans="1:4">
      <c r="A205" s="32" t="s">
        <v>1655</v>
      </c>
      <c r="B205" s="37" t="s">
        <v>1599</v>
      </c>
      <c r="C205" s="44">
        <v>22800</v>
      </c>
      <c r="D205" s="32" t="s">
        <v>1880</v>
      </c>
    </row>
    <row r="206" spans="1:4">
      <c r="A206" s="32" t="s">
        <v>1584</v>
      </c>
      <c r="B206" s="38" t="s">
        <v>1599</v>
      </c>
      <c r="C206" s="216">
        <v>32000</v>
      </c>
      <c r="D206" s="32" t="s">
        <v>1880</v>
      </c>
    </row>
    <row r="207" spans="1:4">
      <c r="A207" s="32" t="s">
        <v>1646</v>
      </c>
      <c r="B207" s="38" t="s">
        <v>1599</v>
      </c>
      <c r="C207" s="216">
        <v>24000</v>
      </c>
      <c r="D207" s="32" t="s">
        <v>1880</v>
      </c>
    </row>
    <row r="208" spans="1:4">
      <c r="A208" s="32" t="s">
        <v>1647</v>
      </c>
      <c r="B208" s="37" t="s">
        <v>1599</v>
      </c>
      <c r="C208" s="44">
        <v>5700</v>
      </c>
      <c r="D208" s="32" t="s">
        <v>1880</v>
      </c>
    </row>
    <row r="209" spans="1:4">
      <c r="A209" s="32" t="s">
        <v>1648</v>
      </c>
      <c r="B209" s="37" t="s">
        <v>1599</v>
      </c>
      <c r="C209" s="44">
        <v>7000</v>
      </c>
      <c r="D209" s="32" t="s">
        <v>1880</v>
      </c>
    </row>
    <row r="210" spans="1:4">
      <c r="A210" s="32" t="s">
        <v>1585</v>
      </c>
      <c r="B210" s="38" t="s">
        <v>1599</v>
      </c>
      <c r="C210" s="46">
        <v>6800</v>
      </c>
      <c r="D210" s="32" t="s">
        <v>1880</v>
      </c>
    </row>
    <row r="211" spans="1:4">
      <c r="A211" s="32" t="s">
        <v>1586</v>
      </c>
      <c r="B211" s="38" t="s">
        <v>1599</v>
      </c>
      <c r="C211" s="46">
        <v>6800</v>
      </c>
      <c r="D211" s="32" t="s">
        <v>1880</v>
      </c>
    </row>
    <row r="212" spans="1:4">
      <c r="A212" s="32" t="s">
        <v>1649</v>
      </c>
      <c r="B212" s="37" t="s">
        <v>1599</v>
      </c>
      <c r="C212" s="44">
        <v>22300</v>
      </c>
      <c r="D212" s="32" t="s">
        <v>1880</v>
      </c>
    </row>
    <row r="213" spans="1:4">
      <c r="A213" s="32" t="s">
        <v>1650</v>
      </c>
      <c r="B213" s="37" t="s">
        <v>1599</v>
      </c>
      <c r="C213" s="44">
        <v>24700</v>
      </c>
      <c r="D213" s="32" t="s">
        <v>1880</v>
      </c>
    </row>
    <row r="214" spans="1:4">
      <c r="A214" s="32" t="s">
        <v>1587</v>
      </c>
      <c r="B214" s="37" t="s">
        <v>1599</v>
      </c>
      <c r="C214" s="44">
        <v>1900</v>
      </c>
      <c r="D214" s="32" t="s">
        <v>1880</v>
      </c>
    </row>
    <row r="215" spans="1:4">
      <c r="A215" s="32" t="s">
        <v>1651</v>
      </c>
      <c r="B215" s="37" t="s">
        <v>1599</v>
      </c>
      <c r="C215" s="44" t="s">
        <v>1598</v>
      </c>
      <c r="D215" s="32" t="s">
        <v>1880</v>
      </c>
    </row>
    <row r="216" spans="1:4">
      <c r="A216" s="32" t="s">
        <v>1588</v>
      </c>
      <c r="B216" s="37" t="s">
        <v>1599</v>
      </c>
      <c r="C216" s="52">
        <v>4400</v>
      </c>
      <c r="D216" s="32" t="s">
        <v>1880</v>
      </c>
    </row>
    <row r="217" spans="1:4">
      <c r="A217" s="32" t="s">
        <v>1589</v>
      </c>
      <c r="B217" s="37" t="s">
        <v>1599</v>
      </c>
      <c r="C217" s="52">
        <v>14600</v>
      </c>
      <c r="D217" s="32" t="s">
        <v>1880</v>
      </c>
    </row>
    <row r="218" spans="1:4">
      <c r="A218" s="32" t="s">
        <v>1590</v>
      </c>
      <c r="B218" s="37" t="s">
        <v>1599</v>
      </c>
      <c r="C218" s="52">
        <v>15200</v>
      </c>
      <c r="D218" s="32" t="s">
        <v>1880</v>
      </c>
    </row>
    <row r="219" spans="1:4">
      <c r="A219" s="32" t="s">
        <v>1591</v>
      </c>
      <c r="B219" s="37" t="s">
        <v>1599</v>
      </c>
      <c r="C219" s="224">
        <v>26000</v>
      </c>
      <c r="D219" s="32" t="s">
        <v>1880</v>
      </c>
    </row>
    <row r="220" spans="1:4">
      <c r="A220" s="32" t="s">
        <v>1592</v>
      </c>
      <c r="B220" s="37" t="s">
        <v>1599</v>
      </c>
      <c r="C220" s="224">
        <v>13600</v>
      </c>
      <c r="D220" s="32" t="s">
        <v>1880</v>
      </c>
    </row>
    <row r="221" spans="1:4">
      <c r="A221" s="32" t="s">
        <v>1593</v>
      </c>
      <c r="B221" s="38" t="s">
        <v>1599</v>
      </c>
      <c r="C221" s="53">
        <v>190</v>
      </c>
      <c r="D221" s="32" t="s">
        <v>1881</v>
      </c>
    </row>
    <row r="222" spans="1:4">
      <c r="A222" s="32" t="s">
        <v>1594</v>
      </c>
      <c r="B222" s="37" t="s">
        <v>1599</v>
      </c>
      <c r="C222" s="53">
        <v>560</v>
      </c>
      <c r="D222" s="32" t="s">
        <v>1881</v>
      </c>
    </row>
    <row r="223" spans="1:4">
      <c r="A223" s="32" t="s">
        <v>1595</v>
      </c>
      <c r="B223" s="37" t="s">
        <v>1599</v>
      </c>
      <c r="C223" s="53">
        <v>490</v>
      </c>
      <c r="D223" s="32" t="s">
        <v>1881</v>
      </c>
    </row>
    <row r="224" spans="1:4">
      <c r="A224" s="32" t="s">
        <v>1596</v>
      </c>
      <c r="B224" s="37" t="s">
        <v>1599</v>
      </c>
      <c r="C224" s="53">
        <v>710</v>
      </c>
      <c r="D224" s="32" t="s">
        <v>1881</v>
      </c>
    </row>
    <row r="225" spans="1:4">
      <c r="A225" s="32" t="s">
        <v>1597</v>
      </c>
      <c r="B225" s="37" t="s">
        <v>1599</v>
      </c>
      <c r="C225" s="53">
        <v>910</v>
      </c>
      <c r="D225" s="32" t="s">
        <v>1881</v>
      </c>
    </row>
    <row r="226" spans="1:4">
      <c r="A226" s="32" t="s">
        <v>1600</v>
      </c>
      <c r="B226" s="37" t="s">
        <v>1606</v>
      </c>
      <c r="C226" s="44">
        <v>1900</v>
      </c>
      <c r="D226" s="32" t="s">
        <v>1880</v>
      </c>
    </row>
    <row r="227" spans="1:4">
      <c r="A227" s="32" t="s">
        <v>1601</v>
      </c>
      <c r="B227" s="37" t="s">
        <v>1606</v>
      </c>
      <c r="C227" s="44">
        <v>4000</v>
      </c>
      <c r="D227" s="32" t="s">
        <v>1880</v>
      </c>
    </row>
    <row r="228" spans="1:4">
      <c r="A228" s="32" t="s">
        <v>1602</v>
      </c>
      <c r="B228" s="37" t="s">
        <v>1606</v>
      </c>
      <c r="C228" s="44">
        <v>3700</v>
      </c>
      <c r="D228" s="32" t="s">
        <v>1880</v>
      </c>
    </row>
    <row r="229" spans="1:4">
      <c r="A229" s="32" t="s">
        <v>1603</v>
      </c>
      <c r="B229" s="37" t="s">
        <v>1606</v>
      </c>
      <c r="C229" s="44">
        <v>3100</v>
      </c>
      <c r="D229" s="32" t="s">
        <v>1880</v>
      </c>
    </row>
    <row r="230" spans="1:4">
      <c r="A230" s="32" t="s">
        <v>1604</v>
      </c>
      <c r="B230" s="37" t="s">
        <v>1606</v>
      </c>
      <c r="C230" s="44">
        <v>7500</v>
      </c>
      <c r="D230" s="32" t="s">
        <v>1880</v>
      </c>
    </row>
    <row r="231" spans="1:4">
      <c r="A231" s="32" t="s">
        <v>1605</v>
      </c>
      <c r="B231" s="37" t="s">
        <v>1606</v>
      </c>
      <c r="C231" s="44">
        <v>400</v>
      </c>
      <c r="D231" s="32" t="s">
        <v>1880</v>
      </c>
    </row>
    <row r="232" spans="1:4">
      <c r="A232" s="32" t="s">
        <v>1607</v>
      </c>
      <c r="B232" s="37" t="s">
        <v>1644</v>
      </c>
      <c r="C232" s="45">
        <v>8000</v>
      </c>
      <c r="D232" s="32" t="s">
        <v>1880</v>
      </c>
    </row>
    <row r="233" spans="1:4">
      <c r="A233" s="32" t="s">
        <v>1608</v>
      </c>
      <c r="B233" s="38" t="s">
        <v>1644</v>
      </c>
      <c r="C233" s="47">
        <v>6000</v>
      </c>
      <c r="D233" s="32" t="s">
        <v>1880</v>
      </c>
    </row>
    <row r="234" spans="1:4">
      <c r="A234" s="32" t="s">
        <v>1609</v>
      </c>
      <c r="B234" s="37" t="s">
        <v>1644</v>
      </c>
      <c r="C234" s="54">
        <v>14100</v>
      </c>
      <c r="D234" s="32" t="s">
        <v>1880</v>
      </c>
    </row>
    <row r="235" spans="1:4">
      <c r="A235" s="32" t="s">
        <v>1610</v>
      </c>
      <c r="B235" s="37" t="s">
        <v>1644</v>
      </c>
      <c r="C235" s="54">
        <v>14100</v>
      </c>
      <c r="D235" s="32" t="s">
        <v>1880</v>
      </c>
    </row>
    <row r="236" spans="1:4">
      <c r="A236" s="32" t="s">
        <v>1611</v>
      </c>
      <c r="B236" s="37" t="s">
        <v>1644</v>
      </c>
      <c r="C236" s="54">
        <v>16200</v>
      </c>
      <c r="D236" s="32" t="s">
        <v>1880</v>
      </c>
    </row>
    <row r="237" spans="1:4">
      <c r="A237" s="32" t="s">
        <v>1612</v>
      </c>
      <c r="B237" s="37" t="s">
        <v>1644</v>
      </c>
      <c r="C237" s="54">
        <v>17000</v>
      </c>
      <c r="D237" s="32" t="s">
        <v>1880</v>
      </c>
    </row>
    <row r="238" spans="1:4">
      <c r="A238" s="32" t="s">
        <v>1613</v>
      </c>
      <c r="B238" s="37" t="s">
        <v>1644</v>
      </c>
      <c r="C238" s="54">
        <v>14000</v>
      </c>
      <c r="D238" s="32" t="s">
        <v>1880</v>
      </c>
    </row>
    <row r="239" spans="1:4">
      <c r="A239" s="32" t="s">
        <v>1614</v>
      </c>
      <c r="B239" s="37" t="s">
        <v>1644</v>
      </c>
      <c r="C239" s="54">
        <v>24000</v>
      </c>
      <c r="D239" s="32" t="s">
        <v>1880</v>
      </c>
    </row>
    <row r="240" spans="1:4">
      <c r="A240" s="32" t="s">
        <v>1615</v>
      </c>
      <c r="B240" s="37" t="s">
        <v>1644</v>
      </c>
      <c r="C240" s="54">
        <v>28600</v>
      </c>
      <c r="D240" s="32" t="s">
        <v>1880</v>
      </c>
    </row>
    <row r="241" spans="1:4">
      <c r="A241" s="32" t="s">
        <v>1616</v>
      </c>
      <c r="B241" s="37" t="s">
        <v>1644</v>
      </c>
      <c r="C241" s="54">
        <v>46500</v>
      </c>
      <c r="D241" s="32" t="s">
        <v>1880</v>
      </c>
    </row>
    <row r="242" spans="1:4">
      <c r="A242" s="32" t="s">
        <v>1652</v>
      </c>
      <c r="B242" s="37" t="s">
        <v>1644</v>
      </c>
      <c r="C242" s="54">
        <v>61500</v>
      </c>
      <c r="D242" s="32" t="s">
        <v>1880</v>
      </c>
    </row>
    <row r="243" spans="1:4">
      <c r="A243" s="32" t="s">
        <v>1617</v>
      </c>
      <c r="B243" s="38" t="s">
        <v>1644</v>
      </c>
      <c r="C243" s="47">
        <v>65000</v>
      </c>
      <c r="D243" s="32" t="s">
        <v>1880</v>
      </c>
    </row>
    <row r="244" spans="1:4">
      <c r="A244" s="32" t="s">
        <v>1618</v>
      </c>
      <c r="B244" s="38" t="s">
        <v>1644</v>
      </c>
      <c r="C244" s="47">
        <v>93500</v>
      </c>
      <c r="D244" s="32" t="s">
        <v>1880</v>
      </c>
    </row>
    <row r="245" spans="1:4">
      <c r="A245" s="32" t="s">
        <v>1619</v>
      </c>
      <c r="B245" s="38" t="s">
        <v>1644</v>
      </c>
      <c r="C245" s="47">
        <v>94500</v>
      </c>
      <c r="D245" s="32" t="s">
        <v>1880</v>
      </c>
    </row>
    <row r="246" spans="1:4">
      <c r="A246" s="32" t="s">
        <v>1620</v>
      </c>
      <c r="B246" s="38" t="s">
        <v>1644</v>
      </c>
      <c r="C246" s="47">
        <v>105000</v>
      </c>
      <c r="D246" s="32" t="s">
        <v>1880</v>
      </c>
    </row>
    <row r="247" spans="1:4">
      <c r="A247" s="32" t="s">
        <v>1621</v>
      </c>
      <c r="B247" s="38" t="s">
        <v>1644</v>
      </c>
      <c r="C247" s="55">
        <v>63000</v>
      </c>
      <c r="D247" s="32" t="s">
        <v>1880</v>
      </c>
    </row>
    <row r="248" spans="1:4">
      <c r="A248" s="32" t="s">
        <v>1622</v>
      </c>
      <c r="B248" s="38" t="s">
        <v>1644</v>
      </c>
      <c r="C248" s="55">
        <v>76000</v>
      </c>
      <c r="D248" s="32" t="s">
        <v>1880</v>
      </c>
    </row>
    <row r="249" spans="1:4">
      <c r="A249" s="32" t="s">
        <v>1623</v>
      </c>
      <c r="B249" s="38" t="s">
        <v>1644</v>
      </c>
      <c r="C249" s="55">
        <v>13500</v>
      </c>
      <c r="D249" s="32" t="s">
        <v>1880</v>
      </c>
    </row>
    <row r="250" spans="1:4">
      <c r="A250" s="32" t="s">
        <v>1624</v>
      </c>
      <c r="B250" s="38" t="s">
        <v>1644</v>
      </c>
      <c r="C250" s="55">
        <v>15300</v>
      </c>
      <c r="D250" s="32" t="s">
        <v>1880</v>
      </c>
    </row>
    <row r="251" spans="1:4">
      <c r="A251" s="32" t="s">
        <v>1625</v>
      </c>
      <c r="B251" s="38" t="s">
        <v>1644</v>
      </c>
      <c r="C251" s="55">
        <v>13500</v>
      </c>
      <c r="D251" s="32" t="s">
        <v>1880</v>
      </c>
    </row>
    <row r="252" spans="1:4">
      <c r="A252" s="32" t="s">
        <v>1626</v>
      </c>
      <c r="B252" s="38" t="s">
        <v>1644</v>
      </c>
      <c r="C252" s="55">
        <v>31000</v>
      </c>
      <c r="D252" s="32" t="s">
        <v>1880</v>
      </c>
    </row>
    <row r="253" spans="1:4">
      <c r="A253" s="32" t="s">
        <v>1627</v>
      </c>
      <c r="B253" s="37" t="s">
        <v>1644</v>
      </c>
      <c r="C253" s="49">
        <v>4300</v>
      </c>
      <c r="D253" s="32" t="s">
        <v>1880</v>
      </c>
    </row>
    <row r="254" spans="1:4">
      <c r="A254" s="32" t="s">
        <v>1628</v>
      </c>
      <c r="B254" s="37" t="s">
        <v>1644</v>
      </c>
      <c r="C254" s="49">
        <v>7900</v>
      </c>
      <c r="D254" s="32" t="s">
        <v>1880</v>
      </c>
    </row>
    <row r="255" spans="1:4">
      <c r="A255" s="32" t="s">
        <v>1629</v>
      </c>
      <c r="B255" s="37" t="s">
        <v>1644</v>
      </c>
      <c r="C255" s="49">
        <v>3400</v>
      </c>
      <c r="D255" s="32" t="s">
        <v>1880</v>
      </c>
    </row>
    <row r="256" spans="1:4">
      <c r="A256" s="32" t="s">
        <v>1630</v>
      </c>
      <c r="B256" s="37" t="s">
        <v>1644</v>
      </c>
      <c r="C256" s="49">
        <v>3800</v>
      </c>
      <c r="D256" s="32" t="s">
        <v>1880</v>
      </c>
    </row>
    <row r="257" spans="1:4">
      <c r="A257" s="32" t="s">
        <v>1631</v>
      </c>
      <c r="B257" s="37" t="s">
        <v>1644</v>
      </c>
      <c r="C257" s="56">
        <v>850</v>
      </c>
      <c r="D257" s="32" t="s">
        <v>1880</v>
      </c>
    </row>
    <row r="258" spans="1:4">
      <c r="A258" s="32" t="s">
        <v>1632</v>
      </c>
      <c r="B258" s="37" t="s">
        <v>1644</v>
      </c>
      <c r="C258" s="49">
        <v>1300</v>
      </c>
      <c r="D258" s="32" t="s">
        <v>1880</v>
      </c>
    </row>
    <row r="259" spans="1:4">
      <c r="A259" s="32" t="s">
        <v>1633</v>
      </c>
      <c r="B259" s="37" t="s">
        <v>1644</v>
      </c>
      <c r="C259" s="45">
        <v>10500</v>
      </c>
      <c r="D259" s="32" t="s">
        <v>1880</v>
      </c>
    </row>
    <row r="260" spans="1:4">
      <c r="A260" s="32" t="s">
        <v>1634</v>
      </c>
      <c r="B260" s="37" t="s">
        <v>1644</v>
      </c>
      <c r="C260" s="45">
        <v>600</v>
      </c>
      <c r="D260" s="32" t="s">
        <v>1880</v>
      </c>
    </row>
    <row r="261" spans="1:4">
      <c r="A261" s="32" t="s">
        <v>1635</v>
      </c>
      <c r="B261" s="37" t="s">
        <v>1644</v>
      </c>
      <c r="C261" s="45">
        <v>800</v>
      </c>
      <c r="D261" s="32" t="s">
        <v>1880</v>
      </c>
    </row>
    <row r="262" spans="1:4">
      <c r="A262" s="32" t="s">
        <v>1636</v>
      </c>
      <c r="B262" s="37" t="s">
        <v>1644</v>
      </c>
      <c r="C262" s="45">
        <v>1300</v>
      </c>
      <c r="D262" s="32" t="s">
        <v>1880</v>
      </c>
    </row>
    <row r="263" spans="1:4">
      <c r="A263" s="32" t="s">
        <v>1637</v>
      </c>
      <c r="B263" s="37" t="s">
        <v>1644</v>
      </c>
      <c r="C263" s="45">
        <v>550</v>
      </c>
      <c r="D263" s="32" t="s">
        <v>1880</v>
      </c>
    </row>
    <row r="264" spans="1:4">
      <c r="A264" s="32" t="s">
        <v>1638</v>
      </c>
      <c r="B264" s="37" t="s">
        <v>1644</v>
      </c>
      <c r="C264" s="45">
        <v>900</v>
      </c>
      <c r="D264" s="32" t="s">
        <v>1880</v>
      </c>
    </row>
    <row r="265" spans="1:4">
      <c r="A265" s="32" t="s">
        <v>1639</v>
      </c>
      <c r="B265" s="37" t="s">
        <v>1644</v>
      </c>
      <c r="C265" s="45">
        <v>1300</v>
      </c>
      <c r="D265" s="32" t="s">
        <v>1880</v>
      </c>
    </row>
    <row r="266" spans="1:4">
      <c r="A266" s="32" t="s">
        <v>1640</v>
      </c>
      <c r="B266" s="37" t="s">
        <v>1644</v>
      </c>
      <c r="C266" s="45">
        <v>1600</v>
      </c>
      <c r="D266" s="32" t="s">
        <v>1880</v>
      </c>
    </row>
    <row r="267" spans="1:4">
      <c r="A267" s="32" t="s">
        <v>1641</v>
      </c>
      <c r="B267" s="37" t="s">
        <v>1644</v>
      </c>
      <c r="C267" s="45">
        <v>2300</v>
      </c>
      <c r="D267" s="32" t="s">
        <v>1880</v>
      </c>
    </row>
    <row r="268" spans="1:4">
      <c r="A268" s="32" t="s">
        <v>1642</v>
      </c>
      <c r="B268" s="37" t="s">
        <v>1644</v>
      </c>
      <c r="C268" s="45">
        <v>3200</v>
      </c>
      <c r="D268" s="32" t="s">
        <v>1880</v>
      </c>
    </row>
    <row r="269" spans="1:4">
      <c r="A269" s="32" t="s">
        <v>1643</v>
      </c>
      <c r="B269" s="37" t="s">
        <v>1644</v>
      </c>
      <c r="C269" s="45">
        <v>4200</v>
      </c>
      <c r="D269" s="32" t="s">
        <v>1880</v>
      </c>
    </row>
    <row r="270" spans="1:4" ht="30">
      <c r="A270" s="32" t="s">
        <v>1656</v>
      </c>
      <c r="B270" s="37" t="s">
        <v>1699</v>
      </c>
      <c r="C270" s="59">
        <v>700</v>
      </c>
      <c r="D270" s="32" t="s">
        <v>1881</v>
      </c>
    </row>
    <row r="271" spans="1:4" ht="30">
      <c r="A271" s="32" t="s">
        <v>1657</v>
      </c>
      <c r="B271" s="37" t="s">
        <v>1699</v>
      </c>
      <c r="C271" s="44">
        <v>39900</v>
      </c>
      <c r="D271" s="32" t="s">
        <v>1880</v>
      </c>
    </row>
    <row r="272" spans="1:4" ht="30">
      <c r="A272" s="32" t="s">
        <v>1658</v>
      </c>
      <c r="B272" s="37" t="s">
        <v>1699</v>
      </c>
      <c r="C272" s="44">
        <v>10900</v>
      </c>
      <c r="D272" s="32" t="s">
        <v>1880</v>
      </c>
    </row>
    <row r="273" spans="1:4" ht="30">
      <c r="A273" s="32" t="s">
        <v>1659</v>
      </c>
      <c r="B273" s="37" t="s">
        <v>1699</v>
      </c>
      <c r="C273" s="44">
        <v>0</v>
      </c>
      <c r="D273" s="32" t="s">
        <v>1880</v>
      </c>
    </row>
    <row r="274" spans="1:4" ht="30">
      <c r="A274" s="32" t="s">
        <v>1660</v>
      </c>
      <c r="B274" s="37" t="s">
        <v>1699</v>
      </c>
      <c r="C274" s="44">
        <v>350</v>
      </c>
      <c r="D274" s="32" t="s">
        <v>1880</v>
      </c>
    </row>
    <row r="275" spans="1:4" ht="30">
      <c r="A275" s="32" t="s">
        <v>1661</v>
      </c>
      <c r="B275" s="37" t="s">
        <v>1699</v>
      </c>
      <c r="C275" s="44" t="s">
        <v>1694</v>
      </c>
      <c r="D275" s="32" t="s">
        <v>1880</v>
      </c>
    </row>
    <row r="276" spans="1:4" ht="30">
      <c r="A276" s="32" t="s">
        <v>1662</v>
      </c>
      <c r="B276" s="37" t="s">
        <v>1699</v>
      </c>
      <c r="C276" s="44" t="s">
        <v>1695</v>
      </c>
      <c r="D276" s="32" t="s">
        <v>1880</v>
      </c>
    </row>
    <row r="277" spans="1:4" ht="30">
      <c r="A277" s="32" t="s">
        <v>1663</v>
      </c>
      <c r="B277" s="37" t="s">
        <v>1699</v>
      </c>
      <c r="C277" s="44">
        <v>3100</v>
      </c>
      <c r="D277" s="32" t="s">
        <v>1880</v>
      </c>
    </row>
    <row r="278" spans="1:4" ht="30">
      <c r="A278" s="32" t="s">
        <v>1664</v>
      </c>
      <c r="B278" s="37" t="s">
        <v>1699</v>
      </c>
      <c r="C278" s="44">
        <v>6700</v>
      </c>
      <c r="D278" s="32" t="s">
        <v>1880</v>
      </c>
    </row>
    <row r="279" spans="1:4" ht="30">
      <c r="A279" s="32" t="s">
        <v>1665</v>
      </c>
      <c r="B279" s="37" t="s">
        <v>1699</v>
      </c>
      <c r="C279" s="57">
        <v>476</v>
      </c>
      <c r="D279" s="32" t="s">
        <v>1881</v>
      </c>
    </row>
    <row r="280" spans="1:4" ht="30">
      <c r="A280" s="32" t="s">
        <v>1666</v>
      </c>
      <c r="B280" s="37" t="s">
        <v>1699</v>
      </c>
      <c r="C280" s="58">
        <v>616</v>
      </c>
      <c r="D280" s="32" t="s">
        <v>1881</v>
      </c>
    </row>
    <row r="281" spans="1:4" ht="30">
      <c r="A281" s="32" t="s">
        <v>1667</v>
      </c>
      <c r="B281" s="37" t="s">
        <v>1699</v>
      </c>
      <c r="C281" s="59">
        <v>308</v>
      </c>
      <c r="D281" s="32" t="s">
        <v>1881</v>
      </c>
    </row>
    <row r="282" spans="1:4" ht="30">
      <c r="A282" s="32" t="s">
        <v>1668</v>
      </c>
      <c r="B282" s="37" t="s">
        <v>1699</v>
      </c>
      <c r="C282" s="59">
        <v>3492</v>
      </c>
      <c r="D282" s="32" t="s">
        <v>1881</v>
      </c>
    </row>
    <row r="283" spans="1:4" ht="30">
      <c r="A283" s="32" t="s">
        <v>1669</v>
      </c>
      <c r="B283" s="37" t="s">
        <v>1699</v>
      </c>
      <c r="C283" s="45">
        <v>48000</v>
      </c>
      <c r="D283" s="32" t="s">
        <v>1880</v>
      </c>
    </row>
    <row r="284" spans="1:4" ht="30">
      <c r="A284" s="32" t="s">
        <v>1670</v>
      </c>
      <c r="B284" s="37" t="s">
        <v>1699</v>
      </c>
      <c r="C284" s="45">
        <v>60400</v>
      </c>
      <c r="D284" s="32" t="s">
        <v>1880</v>
      </c>
    </row>
    <row r="285" spans="1:4" ht="30">
      <c r="A285" s="32" t="s">
        <v>1671</v>
      </c>
      <c r="B285" s="37" t="s">
        <v>1699</v>
      </c>
      <c r="C285" s="45">
        <v>46200</v>
      </c>
      <c r="D285" s="32" t="s">
        <v>1880</v>
      </c>
    </row>
    <row r="286" spans="1:4" ht="30">
      <c r="A286" s="32" t="s">
        <v>1672</v>
      </c>
      <c r="B286" s="37" t="s">
        <v>1699</v>
      </c>
      <c r="C286" s="45">
        <v>36900</v>
      </c>
      <c r="D286" s="32" t="s">
        <v>1880</v>
      </c>
    </row>
    <row r="287" spans="1:4" ht="30">
      <c r="A287" s="32" t="s">
        <v>1673</v>
      </c>
      <c r="B287" s="37" t="s">
        <v>1699</v>
      </c>
      <c r="C287" s="45">
        <v>50400</v>
      </c>
      <c r="D287" s="32" t="s">
        <v>1880</v>
      </c>
    </row>
    <row r="288" spans="1:4" ht="30">
      <c r="A288" s="32" t="s">
        <v>1674</v>
      </c>
      <c r="B288" s="37" t="s">
        <v>1699</v>
      </c>
      <c r="C288" s="45">
        <v>62300</v>
      </c>
      <c r="D288" s="32" t="s">
        <v>1880</v>
      </c>
    </row>
    <row r="289" spans="1:4" ht="30">
      <c r="A289" s="32" t="s">
        <v>1675</v>
      </c>
      <c r="B289" s="37" t="s">
        <v>1699</v>
      </c>
      <c r="C289" s="44">
        <v>17500</v>
      </c>
      <c r="D289" s="32" t="s">
        <v>1880</v>
      </c>
    </row>
    <row r="290" spans="1:4" ht="30">
      <c r="A290" s="32" t="s">
        <v>1676</v>
      </c>
      <c r="B290" s="37" t="s">
        <v>1699</v>
      </c>
      <c r="C290" s="44" t="s">
        <v>1696</v>
      </c>
      <c r="D290" s="32" t="s">
        <v>1880</v>
      </c>
    </row>
    <row r="291" spans="1:4" ht="30">
      <c r="A291" s="32" t="s">
        <v>1677</v>
      </c>
      <c r="B291" s="37" t="s">
        <v>1699</v>
      </c>
      <c r="C291" s="44" t="s">
        <v>1697</v>
      </c>
      <c r="D291" s="32" t="s">
        <v>1880</v>
      </c>
    </row>
    <row r="292" spans="1:4" ht="30">
      <c r="A292" s="32" t="s">
        <v>1678</v>
      </c>
      <c r="B292" s="37" t="s">
        <v>1699</v>
      </c>
      <c r="C292" s="44" t="s">
        <v>1698</v>
      </c>
      <c r="D292" s="32" t="s">
        <v>1880</v>
      </c>
    </row>
    <row r="293" spans="1:4" ht="30">
      <c r="A293" s="32" t="s">
        <v>1679</v>
      </c>
      <c r="B293" s="37" t="s">
        <v>1699</v>
      </c>
      <c r="C293" s="44">
        <v>3700</v>
      </c>
      <c r="D293" s="32" t="s">
        <v>1880</v>
      </c>
    </row>
    <row r="294" spans="1:4" ht="30">
      <c r="A294" s="32" t="s">
        <v>1680</v>
      </c>
      <c r="B294" s="37" t="s">
        <v>1699</v>
      </c>
      <c r="C294" s="45">
        <v>48900</v>
      </c>
      <c r="D294" s="32" t="s">
        <v>1880</v>
      </c>
    </row>
    <row r="295" spans="1:4" ht="30">
      <c r="A295" s="32" t="s">
        <v>1681</v>
      </c>
      <c r="B295" s="37" t="s">
        <v>1699</v>
      </c>
      <c r="C295" s="45">
        <v>5300</v>
      </c>
      <c r="D295" s="32" t="s">
        <v>1880</v>
      </c>
    </row>
    <row r="296" spans="1:4" ht="30">
      <c r="A296" s="32" t="s">
        <v>1682</v>
      </c>
      <c r="B296" s="37" t="s">
        <v>1699</v>
      </c>
      <c r="C296" s="45">
        <v>15000</v>
      </c>
      <c r="D296" s="32" t="s">
        <v>1880</v>
      </c>
    </row>
    <row r="297" spans="1:4" ht="30">
      <c r="A297" s="32" t="s">
        <v>1683</v>
      </c>
      <c r="B297" s="37" t="s">
        <v>1699</v>
      </c>
      <c r="C297" s="45">
        <v>15000</v>
      </c>
      <c r="D297" s="32" t="s">
        <v>1880</v>
      </c>
    </row>
    <row r="298" spans="1:4" ht="30">
      <c r="A298" s="32" t="s">
        <v>1684</v>
      </c>
      <c r="B298" s="37" t="s">
        <v>1699</v>
      </c>
      <c r="C298" s="60">
        <v>702</v>
      </c>
      <c r="D298" s="32" t="s">
        <v>1881</v>
      </c>
    </row>
    <row r="299" spans="1:4" ht="30">
      <c r="A299" s="32" t="s">
        <v>1685</v>
      </c>
      <c r="B299" s="37" t="s">
        <v>1699</v>
      </c>
      <c r="C299" s="45">
        <v>990</v>
      </c>
      <c r="D299" s="32" t="s">
        <v>1880</v>
      </c>
    </row>
    <row r="300" spans="1:4" ht="30">
      <c r="A300" s="32" t="s">
        <v>1686</v>
      </c>
      <c r="B300" s="37" t="s">
        <v>1699</v>
      </c>
      <c r="C300" s="44">
        <v>63800</v>
      </c>
      <c r="D300" s="32" t="s">
        <v>1880</v>
      </c>
    </row>
    <row r="301" spans="1:4" ht="30">
      <c r="A301" s="32" t="s">
        <v>1687</v>
      </c>
      <c r="B301" s="37" t="s">
        <v>1699</v>
      </c>
      <c r="C301" s="44">
        <v>67000</v>
      </c>
      <c r="D301" s="32" t="s">
        <v>1880</v>
      </c>
    </row>
    <row r="302" spans="1:4" ht="30">
      <c r="A302" s="32" t="s">
        <v>1688</v>
      </c>
      <c r="B302" s="37" t="s">
        <v>1699</v>
      </c>
      <c r="C302" s="45">
        <v>119800</v>
      </c>
      <c r="D302" s="32" t="s">
        <v>1880</v>
      </c>
    </row>
    <row r="303" spans="1:4" ht="30">
      <c r="A303" s="32" t="s">
        <v>1689</v>
      </c>
      <c r="B303" s="37" t="s">
        <v>1699</v>
      </c>
      <c r="C303" s="44">
        <v>134760</v>
      </c>
      <c r="D303" s="32" t="s">
        <v>1880</v>
      </c>
    </row>
    <row r="304" spans="1:4" ht="30">
      <c r="A304" s="32" t="s">
        <v>1690</v>
      </c>
      <c r="B304" s="37" t="s">
        <v>1699</v>
      </c>
      <c r="C304" s="44">
        <v>158000</v>
      </c>
      <c r="D304" s="32" t="s">
        <v>1880</v>
      </c>
    </row>
    <row r="305" spans="1:4" ht="30">
      <c r="A305" s="32" t="s">
        <v>1691</v>
      </c>
      <c r="B305" s="37" t="s">
        <v>1699</v>
      </c>
      <c r="C305" s="59">
        <v>828</v>
      </c>
      <c r="D305" s="32" t="s">
        <v>1881</v>
      </c>
    </row>
    <row r="306" spans="1:4" ht="30">
      <c r="A306" s="32" t="s">
        <v>1692</v>
      </c>
      <c r="B306" s="38" t="s">
        <v>1699</v>
      </c>
      <c r="C306" s="59">
        <v>969</v>
      </c>
      <c r="D306" s="32" t="s">
        <v>1881</v>
      </c>
    </row>
    <row r="307" spans="1:4" ht="30">
      <c r="A307" s="32" t="s">
        <v>1693</v>
      </c>
      <c r="B307" s="38" t="s">
        <v>1699</v>
      </c>
      <c r="C307" s="59">
        <v>1122</v>
      </c>
      <c r="D307" s="32" t="s">
        <v>1881</v>
      </c>
    </row>
    <row r="308" spans="1:4" ht="30">
      <c r="A308" s="32" t="s">
        <v>1701</v>
      </c>
      <c r="B308" s="38" t="s">
        <v>1700</v>
      </c>
      <c r="C308" s="217">
        <v>13700</v>
      </c>
      <c r="D308" s="32" t="s">
        <v>1880</v>
      </c>
    </row>
    <row r="309" spans="1:4" ht="30">
      <c r="A309" s="32" t="s">
        <v>1702</v>
      </c>
      <c r="B309" s="38" t="s">
        <v>1700</v>
      </c>
      <c r="C309" s="47"/>
      <c r="D309" s="32" t="s">
        <v>1880</v>
      </c>
    </row>
    <row r="310" spans="1:4" ht="30">
      <c r="A310" s="32" t="s">
        <v>1703</v>
      </c>
      <c r="B310" s="38" t="s">
        <v>1700</v>
      </c>
      <c r="C310" s="83"/>
      <c r="D310" s="32" t="s">
        <v>1880</v>
      </c>
    </row>
    <row r="311" spans="1:4" ht="30">
      <c r="A311" s="32" t="s">
        <v>1704</v>
      </c>
      <c r="B311" s="38" t="s">
        <v>1700</v>
      </c>
      <c r="C311" s="216">
        <v>19700</v>
      </c>
      <c r="D311" s="32" t="s">
        <v>1880</v>
      </c>
    </row>
    <row r="312" spans="1:4" ht="30">
      <c r="A312" s="32" t="s">
        <v>1705</v>
      </c>
      <c r="B312" s="38" t="s">
        <v>1700</v>
      </c>
      <c r="C312" s="217">
        <v>26200</v>
      </c>
      <c r="D312" s="32" t="s">
        <v>1880</v>
      </c>
    </row>
    <row r="313" spans="1:4" ht="30">
      <c r="A313" s="32" t="s">
        <v>1706</v>
      </c>
      <c r="B313" s="38" t="s">
        <v>1700</v>
      </c>
      <c r="C313" s="217">
        <v>27000</v>
      </c>
      <c r="D313" s="32" t="s">
        <v>1880</v>
      </c>
    </row>
    <row r="314" spans="1:4" ht="30">
      <c r="A314" s="32" t="s">
        <v>1707</v>
      </c>
      <c r="B314" s="38" t="s">
        <v>1700</v>
      </c>
      <c r="C314" s="217">
        <v>49200</v>
      </c>
      <c r="D314" s="32" t="s">
        <v>1880</v>
      </c>
    </row>
    <row r="315" spans="1:4" ht="30">
      <c r="A315" s="32" t="s">
        <v>1708</v>
      </c>
      <c r="B315" s="37" t="s">
        <v>1700</v>
      </c>
      <c r="C315" s="217">
        <v>24300</v>
      </c>
      <c r="D315" s="32" t="s">
        <v>1880</v>
      </c>
    </row>
    <row r="316" spans="1:4" ht="30">
      <c r="A316" s="32" t="s">
        <v>1709</v>
      </c>
      <c r="B316" s="37" t="s">
        <v>1700</v>
      </c>
      <c r="C316" s="45">
        <v>22700</v>
      </c>
      <c r="D316" s="32" t="s">
        <v>1880</v>
      </c>
    </row>
    <row r="317" spans="1:4" ht="30">
      <c r="A317" s="32" t="s">
        <v>1710</v>
      </c>
      <c r="B317" s="37" t="s">
        <v>1700</v>
      </c>
      <c r="C317" s="45">
        <v>3800</v>
      </c>
      <c r="D317" s="32" t="s">
        <v>1880</v>
      </c>
    </row>
    <row r="318" spans="1:4" ht="30">
      <c r="A318" s="32" t="s">
        <v>1711</v>
      </c>
      <c r="B318" s="38" t="s">
        <v>1700</v>
      </c>
      <c r="C318" s="217">
        <v>1600</v>
      </c>
      <c r="D318" s="32" t="s">
        <v>1880</v>
      </c>
    </row>
    <row r="319" spans="1:4" ht="30">
      <c r="A319" s="32" t="s">
        <v>1712</v>
      </c>
      <c r="B319" s="38" t="s">
        <v>1700</v>
      </c>
      <c r="C319" s="217">
        <v>6600</v>
      </c>
      <c r="D319" s="32" t="s">
        <v>1880</v>
      </c>
    </row>
    <row r="320" spans="1:4" ht="30">
      <c r="A320" s="32" t="s">
        <v>1713</v>
      </c>
      <c r="B320" s="38" t="s">
        <v>1700</v>
      </c>
      <c r="C320" s="217">
        <v>1600</v>
      </c>
      <c r="D320" s="32" t="s">
        <v>1880</v>
      </c>
    </row>
    <row r="321" spans="1:4" ht="30">
      <c r="A321" s="32" t="s">
        <v>1714</v>
      </c>
      <c r="B321" s="38" t="s">
        <v>1700</v>
      </c>
      <c r="C321" s="217">
        <v>1700</v>
      </c>
      <c r="D321" s="32" t="s">
        <v>1880</v>
      </c>
    </row>
    <row r="322" spans="1:4" ht="30">
      <c r="A322" s="32" t="s">
        <v>1715</v>
      </c>
      <c r="B322" s="38" t="s">
        <v>1700</v>
      </c>
      <c r="C322" s="217">
        <v>17500</v>
      </c>
      <c r="D322" s="32" t="s">
        <v>1880</v>
      </c>
    </row>
    <row r="323" spans="1:4" ht="30">
      <c r="A323" s="32" t="s">
        <v>1716</v>
      </c>
      <c r="B323" s="38" t="s">
        <v>1700</v>
      </c>
      <c r="C323" s="217">
        <v>2150</v>
      </c>
      <c r="D323" s="32" t="s">
        <v>1880</v>
      </c>
    </row>
    <row r="324" spans="1:4" ht="30">
      <c r="A324" s="32" t="s">
        <v>1717</v>
      </c>
      <c r="B324" s="38" t="s">
        <v>1700</v>
      </c>
      <c r="C324" s="217">
        <v>2300</v>
      </c>
      <c r="D324" s="32" t="s">
        <v>1880</v>
      </c>
    </row>
    <row r="325" spans="1:4" ht="30">
      <c r="A325" s="32" t="s">
        <v>1718</v>
      </c>
      <c r="B325" s="37" t="s">
        <v>1700</v>
      </c>
      <c r="C325" s="217">
        <v>2400</v>
      </c>
      <c r="D325" s="32" t="s">
        <v>1880</v>
      </c>
    </row>
    <row r="326" spans="1:4" ht="30">
      <c r="A326" s="32" t="s">
        <v>1719</v>
      </c>
      <c r="B326" s="37" t="s">
        <v>1700</v>
      </c>
      <c r="C326" s="217">
        <v>1700</v>
      </c>
      <c r="D326" s="32" t="s">
        <v>1880</v>
      </c>
    </row>
    <row r="327" spans="1:4" ht="30">
      <c r="A327" s="32" t="s">
        <v>1720</v>
      </c>
      <c r="B327" s="37" t="s">
        <v>1700</v>
      </c>
      <c r="C327" s="216">
        <v>8700</v>
      </c>
      <c r="D327" s="32" t="s">
        <v>1880</v>
      </c>
    </row>
    <row r="328" spans="1:4">
      <c r="A328" s="32" t="s">
        <v>1721</v>
      </c>
      <c r="B328" s="38" t="s">
        <v>1724</v>
      </c>
      <c r="C328" s="216">
        <v>2000</v>
      </c>
      <c r="D328" s="32" t="s">
        <v>1880</v>
      </c>
    </row>
    <row r="329" spans="1:4">
      <c r="A329" s="32" t="s">
        <v>1722</v>
      </c>
      <c r="B329" s="38" t="s">
        <v>1724</v>
      </c>
      <c r="C329" s="50">
        <v>5850</v>
      </c>
      <c r="D329" s="32" t="s">
        <v>1880</v>
      </c>
    </row>
    <row r="330" spans="1:4">
      <c r="A330" s="32" t="s">
        <v>1723</v>
      </c>
      <c r="B330" s="38" t="s">
        <v>1724</v>
      </c>
      <c r="C330" s="217">
        <v>128000</v>
      </c>
      <c r="D330" s="32" t="s">
        <v>1880</v>
      </c>
    </row>
    <row r="331" spans="1:4">
      <c r="A331" s="32" t="s">
        <v>1725</v>
      </c>
      <c r="B331" s="38" t="s">
        <v>1739</v>
      </c>
      <c r="C331" s="61">
        <v>4900</v>
      </c>
      <c r="D331" s="32" t="s">
        <v>1880</v>
      </c>
    </row>
    <row r="332" spans="1:4">
      <c r="A332" s="32" t="s">
        <v>1726</v>
      </c>
      <c r="B332" s="38" t="s">
        <v>1739</v>
      </c>
      <c r="C332" s="61">
        <v>10900</v>
      </c>
      <c r="D332" s="32" t="s">
        <v>1880</v>
      </c>
    </row>
    <row r="333" spans="1:4">
      <c r="A333" s="32" t="s">
        <v>1727</v>
      </c>
      <c r="B333" s="38" t="s">
        <v>1739</v>
      </c>
      <c r="C333" s="61">
        <v>11700</v>
      </c>
      <c r="D333" s="32" t="s">
        <v>1880</v>
      </c>
    </row>
    <row r="334" spans="1:4">
      <c r="A334" s="32" t="s">
        <v>1728</v>
      </c>
      <c r="B334" s="38" t="s">
        <v>1739</v>
      </c>
      <c r="C334" s="61">
        <v>12000</v>
      </c>
      <c r="D334" s="32" t="s">
        <v>1880</v>
      </c>
    </row>
    <row r="335" spans="1:4">
      <c r="A335" s="32" t="s">
        <v>1729</v>
      </c>
      <c r="B335" s="37" t="s">
        <v>1739</v>
      </c>
      <c r="C335" s="62">
        <v>12000</v>
      </c>
      <c r="D335" s="32" t="s">
        <v>1880</v>
      </c>
    </row>
    <row r="336" spans="1:4">
      <c r="A336" s="32" t="s">
        <v>1730</v>
      </c>
      <c r="B336" s="37" t="s">
        <v>1739</v>
      </c>
      <c r="C336" s="62">
        <v>13500</v>
      </c>
      <c r="D336" s="32" t="s">
        <v>1880</v>
      </c>
    </row>
    <row r="337" spans="1:4">
      <c r="A337" s="32" t="s">
        <v>1731</v>
      </c>
      <c r="B337" s="37" t="s">
        <v>1739</v>
      </c>
      <c r="C337" s="62">
        <v>33000</v>
      </c>
      <c r="D337" s="32" t="s">
        <v>1880</v>
      </c>
    </row>
    <row r="338" spans="1:4">
      <c r="A338" s="32" t="s">
        <v>1732</v>
      </c>
      <c r="B338" s="37" t="s">
        <v>1739</v>
      </c>
      <c r="C338" s="62">
        <v>38000</v>
      </c>
      <c r="D338" s="32" t="s">
        <v>1880</v>
      </c>
    </row>
    <row r="339" spans="1:4">
      <c r="A339" s="32" t="s">
        <v>1733</v>
      </c>
      <c r="B339" s="37" t="s">
        <v>1739</v>
      </c>
      <c r="C339" s="62">
        <v>12500</v>
      </c>
      <c r="D339" s="32" t="s">
        <v>1880</v>
      </c>
    </row>
    <row r="340" spans="1:4">
      <c r="A340" s="32" t="s">
        <v>1734</v>
      </c>
      <c r="B340" s="37" t="s">
        <v>1739</v>
      </c>
      <c r="C340" s="62">
        <v>19900</v>
      </c>
      <c r="D340" s="32" t="s">
        <v>1880</v>
      </c>
    </row>
    <row r="341" spans="1:4">
      <c r="A341" s="32" t="s">
        <v>2156</v>
      </c>
      <c r="B341" s="37" t="s">
        <v>1739</v>
      </c>
      <c r="C341" s="63">
        <v>2400</v>
      </c>
      <c r="D341" s="32" t="s">
        <v>1884</v>
      </c>
    </row>
    <row r="342" spans="1:4">
      <c r="A342" s="32" t="s">
        <v>2157</v>
      </c>
      <c r="B342" s="37" t="s">
        <v>1739</v>
      </c>
      <c r="C342" s="63">
        <v>2200</v>
      </c>
      <c r="D342" s="32" t="s">
        <v>1884</v>
      </c>
    </row>
    <row r="343" spans="1:4">
      <c r="A343" s="32" t="s">
        <v>1735</v>
      </c>
      <c r="B343" s="37" t="s">
        <v>1739</v>
      </c>
      <c r="C343" s="62">
        <v>60500</v>
      </c>
      <c r="D343" s="32" t="s">
        <v>1880</v>
      </c>
    </row>
    <row r="344" spans="1:4">
      <c r="A344" s="32" t="s">
        <v>1736</v>
      </c>
      <c r="B344" s="37" t="s">
        <v>1739</v>
      </c>
      <c r="C344" s="62">
        <v>96000</v>
      </c>
      <c r="D344" s="32" t="s">
        <v>1880</v>
      </c>
    </row>
    <row r="345" spans="1:4">
      <c r="A345" s="32" t="s">
        <v>1737</v>
      </c>
      <c r="B345" s="37" t="s">
        <v>1739</v>
      </c>
      <c r="C345" s="62">
        <v>77500</v>
      </c>
      <c r="D345" s="32" t="s">
        <v>1880</v>
      </c>
    </row>
    <row r="346" spans="1:4">
      <c r="A346" s="32" t="s">
        <v>1738</v>
      </c>
      <c r="B346" s="37" t="s">
        <v>1739</v>
      </c>
      <c r="C346" s="62">
        <v>97000</v>
      </c>
      <c r="D346" s="32" t="s">
        <v>1880</v>
      </c>
    </row>
    <row r="347" spans="1:4">
      <c r="A347" s="32" t="s">
        <v>1740</v>
      </c>
      <c r="B347" s="37" t="s">
        <v>1747</v>
      </c>
      <c r="C347" s="84">
        <v>0</v>
      </c>
      <c r="D347" s="32" t="s">
        <v>1880</v>
      </c>
    </row>
    <row r="348" spans="1:4">
      <c r="A348" s="32" t="s">
        <v>1741</v>
      </c>
      <c r="B348" s="37" t="s">
        <v>1747</v>
      </c>
      <c r="C348" s="62">
        <v>42000</v>
      </c>
      <c r="D348" s="32" t="s">
        <v>1880</v>
      </c>
    </row>
    <row r="349" spans="1:4">
      <c r="A349" s="32" t="s">
        <v>1742</v>
      </c>
      <c r="B349" s="37" t="s">
        <v>1747</v>
      </c>
      <c r="C349" s="62">
        <v>15000</v>
      </c>
      <c r="D349" s="32" t="s">
        <v>1880</v>
      </c>
    </row>
    <row r="350" spans="1:4">
      <c r="A350" s="32" t="s">
        <v>1743</v>
      </c>
      <c r="B350" s="37" t="s">
        <v>1747</v>
      </c>
      <c r="C350" s="62">
        <v>18000</v>
      </c>
      <c r="D350" s="32" t="s">
        <v>1880</v>
      </c>
    </row>
    <row r="351" spans="1:4">
      <c r="A351" s="32" t="s">
        <v>1744</v>
      </c>
      <c r="B351" s="37" t="s">
        <v>1747</v>
      </c>
      <c r="C351" s="62">
        <v>42500</v>
      </c>
      <c r="D351" s="32" t="s">
        <v>1880</v>
      </c>
    </row>
    <row r="352" spans="1:4">
      <c r="A352" s="32" t="s">
        <v>1745</v>
      </c>
      <c r="B352" s="37" t="s">
        <v>1747</v>
      </c>
      <c r="C352" s="62">
        <v>19300</v>
      </c>
      <c r="D352" s="32" t="s">
        <v>1880</v>
      </c>
    </row>
    <row r="353" spans="1:4">
      <c r="A353" s="32" t="s">
        <v>1746</v>
      </c>
      <c r="B353" s="37" t="s">
        <v>1747</v>
      </c>
      <c r="C353" s="62">
        <v>98000</v>
      </c>
      <c r="D353" s="32" t="s">
        <v>1880</v>
      </c>
    </row>
    <row r="354" spans="1:4">
      <c r="A354" s="32" t="s">
        <v>1413</v>
      </c>
      <c r="B354" s="37" t="s">
        <v>1757</v>
      </c>
      <c r="C354" s="62">
        <v>6500</v>
      </c>
      <c r="D354" s="32" t="s">
        <v>1880</v>
      </c>
    </row>
    <row r="355" spans="1:4">
      <c r="A355" s="32" t="s">
        <v>1748</v>
      </c>
      <c r="B355" s="37" t="s">
        <v>1757</v>
      </c>
      <c r="C355" s="62">
        <v>2800</v>
      </c>
      <c r="D355" s="32" t="s">
        <v>1880</v>
      </c>
    </row>
    <row r="356" spans="1:4">
      <c r="A356" s="32" t="s">
        <v>1749</v>
      </c>
      <c r="B356" s="38" t="s">
        <v>1757</v>
      </c>
      <c r="C356" s="61">
        <v>6100</v>
      </c>
      <c r="D356" s="32" t="s">
        <v>1880</v>
      </c>
    </row>
    <row r="357" spans="1:4">
      <c r="A357" s="32" t="s">
        <v>1750</v>
      </c>
      <c r="B357" s="37" t="s">
        <v>1757</v>
      </c>
      <c r="C357" s="64">
        <v>16200</v>
      </c>
      <c r="D357" s="32" t="s">
        <v>1880</v>
      </c>
    </row>
    <row r="358" spans="1:4">
      <c r="A358" s="32" t="s">
        <v>1751</v>
      </c>
      <c r="B358" s="37" t="s">
        <v>1757</v>
      </c>
      <c r="C358" s="64">
        <v>24900</v>
      </c>
      <c r="D358" s="32" t="s">
        <v>1880</v>
      </c>
    </row>
    <row r="359" spans="1:4">
      <c r="A359" s="32" t="s">
        <v>1752</v>
      </c>
      <c r="B359" s="37" t="s">
        <v>1757</v>
      </c>
      <c r="C359" s="64">
        <v>577400</v>
      </c>
      <c r="D359" s="32" t="s">
        <v>1880</v>
      </c>
    </row>
    <row r="360" spans="1:4">
      <c r="A360" s="32" t="s">
        <v>1753</v>
      </c>
      <c r="B360" s="37" t="s">
        <v>1757</v>
      </c>
      <c r="C360" s="62">
        <v>1600</v>
      </c>
      <c r="D360" s="32" t="s">
        <v>1880</v>
      </c>
    </row>
    <row r="361" spans="1:4">
      <c r="A361" s="32" t="s">
        <v>1754</v>
      </c>
      <c r="B361" s="37" t="s">
        <v>1757</v>
      </c>
      <c r="C361" s="62">
        <v>23800</v>
      </c>
      <c r="D361" s="32" t="s">
        <v>1880</v>
      </c>
    </row>
    <row r="362" spans="1:4">
      <c r="A362" s="32" t="s">
        <v>1755</v>
      </c>
      <c r="B362" s="37" t="s">
        <v>1757</v>
      </c>
      <c r="C362" s="62">
        <v>24000</v>
      </c>
      <c r="D362" s="32" t="s">
        <v>1880</v>
      </c>
    </row>
    <row r="363" spans="1:4">
      <c r="A363" s="32" t="s">
        <v>1756</v>
      </c>
      <c r="B363" s="37" t="s">
        <v>1757</v>
      </c>
      <c r="C363" s="65">
        <v>7800</v>
      </c>
      <c r="D363" s="32" t="s">
        <v>1881</v>
      </c>
    </row>
    <row r="364" spans="1:4">
      <c r="A364" s="32" t="s">
        <v>1758</v>
      </c>
      <c r="B364" s="37" t="s">
        <v>1762</v>
      </c>
      <c r="C364" s="65">
        <v>6200</v>
      </c>
      <c r="D364" s="32" t="s">
        <v>1881</v>
      </c>
    </row>
    <row r="365" spans="1:4">
      <c r="A365" s="32" t="s">
        <v>1759</v>
      </c>
      <c r="B365" s="37" t="s">
        <v>1762</v>
      </c>
      <c r="C365" s="65">
        <v>11200</v>
      </c>
      <c r="D365" s="32" t="s">
        <v>1881</v>
      </c>
    </row>
    <row r="366" spans="1:4">
      <c r="A366" s="32" t="s">
        <v>1760</v>
      </c>
      <c r="B366" s="37" t="s">
        <v>1762</v>
      </c>
      <c r="C366" s="65">
        <v>11500</v>
      </c>
      <c r="D366" s="32" t="s">
        <v>1881</v>
      </c>
    </row>
    <row r="367" spans="1:4">
      <c r="A367" s="32" t="s">
        <v>1761</v>
      </c>
      <c r="B367" s="37" t="s">
        <v>1762</v>
      </c>
      <c r="C367" s="65">
        <v>6300</v>
      </c>
      <c r="D367" s="32" t="s">
        <v>1881</v>
      </c>
    </row>
    <row r="368" spans="1:4">
      <c r="A368" s="32" t="s">
        <v>1763</v>
      </c>
      <c r="B368" s="37" t="s">
        <v>1757</v>
      </c>
      <c r="C368" s="225">
        <v>2530</v>
      </c>
      <c r="D368" s="32" t="s">
        <v>1884</v>
      </c>
    </row>
    <row r="369" spans="1:4">
      <c r="A369" s="32" t="s">
        <v>1764</v>
      </c>
      <c r="B369" s="37" t="s">
        <v>1757</v>
      </c>
      <c r="C369" s="225">
        <v>4320</v>
      </c>
      <c r="D369" s="32" t="s">
        <v>1884</v>
      </c>
    </row>
    <row r="370" spans="1:4">
      <c r="A370" s="32" t="s">
        <v>1765</v>
      </c>
      <c r="B370" s="37" t="s">
        <v>1757</v>
      </c>
      <c r="C370" s="66">
        <v>2420</v>
      </c>
      <c r="D370" s="32" t="s">
        <v>1884</v>
      </c>
    </row>
    <row r="371" spans="1:4">
      <c r="A371" s="32" t="s">
        <v>1766</v>
      </c>
      <c r="B371" s="37" t="s">
        <v>1757</v>
      </c>
      <c r="C371" s="67">
        <v>89000</v>
      </c>
      <c r="D371" s="32" t="s">
        <v>1880</v>
      </c>
    </row>
    <row r="372" spans="1:4">
      <c r="A372" s="32" t="s">
        <v>1767</v>
      </c>
      <c r="B372" s="37" t="s">
        <v>1757</v>
      </c>
      <c r="C372" s="66">
        <v>4430</v>
      </c>
      <c r="D372" s="32" t="s">
        <v>1884</v>
      </c>
    </row>
    <row r="373" spans="1:4">
      <c r="A373" s="32" t="s">
        <v>1768</v>
      </c>
      <c r="B373" s="37" t="s">
        <v>1757</v>
      </c>
      <c r="C373" s="66">
        <v>1090</v>
      </c>
      <c r="D373" s="32" t="s">
        <v>1884</v>
      </c>
    </row>
    <row r="374" spans="1:4" ht="30">
      <c r="A374" s="32" t="s">
        <v>1769</v>
      </c>
      <c r="B374" s="37" t="s">
        <v>1775</v>
      </c>
      <c r="C374" s="66">
        <v>2525</v>
      </c>
      <c r="D374" s="32" t="s">
        <v>1884</v>
      </c>
    </row>
    <row r="375" spans="1:4" ht="30">
      <c r="A375" s="32" t="s">
        <v>1770</v>
      </c>
      <c r="B375" s="37" t="s">
        <v>1775</v>
      </c>
      <c r="C375" s="66">
        <v>4315</v>
      </c>
      <c r="D375" s="32" t="s">
        <v>1884</v>
      </c>
    </row>
    <row r="376" spans="1:4" ht="30">
      <c r="A376" s="32" t="s">
        <v>1771</v>
      </c>
      <c r="B376" s="37" t="s">
        <v>1775</v>
      </c>
      <c r="C376" s="66">
        <v>2420</v>
      </c>
      <c r="D376" s="32" t="s">
        <v>1884</v>
      </c>
    </row>
    <row r="377" spans="1:4" ht="30">
      <c r="A377" s="32" t="s">
        <v>1772</v>
      </c>
      <c r="B377" s="37" t="s">
        <v>1775</v>
      </c>
      <c r="C377" s="67">
        <v>89000</v>
      </c>
      <c r="D377" s="32" t="s">
        <v>1884</v>
      </c>
    </row>
    <row r="378" spans="1:4" ht="30">
      <c r="A378" s="32" t="s">
        <v>1773</v>
      </c>
      <c r="B378" s="37" t="s">
        <v>1775</v>
      </c>
      <c r="C378" s="66">
        <v>4430</v>
      </c>
      <c r="D378" s="32" t="s">
        <v>1884</v>
      </c>
    </row>
    <row r="379" spans="1:4" ht="30">
      <c r="A379" s="32" t="s">
        <v>1774</v>
      </c>
      <c r="B379" s="37" t="s">
        <v>1775</v>
      </c>
      <c r="C379" s="66">
        <v>1090</v>
      </c>
      <c r="D379" s="32" t="s">
        <v>1884</v>
      </c>
    </row>
    <row r="380" spans="1:4">
      <c r="A380" s="32" t="s">
        <v>1776</v>
      </c>
      <c r="B380" s="37" t="s">
        <v>1791</v>
      </c>
      <c r="C380" s="68">
        <v>500</v>
      </c>
      <c r="D380" s="32" t="s">
        <v>1881</v>
      </c>
    </row>
    <row r="381" spans="1:4">
      <c r="A381" s="32" t="s">
        <v>1777</v>
      </c>
      <c r="B381" s="37" t="s">
        <v>1791</v>
      </c>
      <c r="C381" s="68">
        <v>13000</v>
      </c>
      <c r="D381" s="32" t="s">
        <v>1881</v>
      </c>
    </row>
    <row r="382" spans="1:4">
      <c r="A382" s="32" t="s">
        <v>1778</v>
      </c>
      <c r="B382" s="37" t="s">
        <v>1791</v>
      </c>
      <c r="C382" s="44">
        <v>5500</v>
      </c>
      <c r="D382" s="32" t="s">
        <v>1880</v>
      </c>
    </row>
    <row r="383" spans="1:4">
      <c r="A383" s="32" t="s">
        <v>1779</v>
      </c>
      <c r="B383" s="37" t="s">
        <v>1791</v>
      </c>
      <c r="C383" s="44">
        <v>6500</v>
      </c>
      <c r="D383" s="32" t="s">
        <v>1880</v>
      </c>
    </row>
    <row r="384" spans="1:4">
      <c r="A384" s="32" t="s">
        <v>1780</v>
      </c>
      <c r="B384" s="37" t="s">
        <v>1791</v>
      </c>
      <c r="C384" s="44">
        <v>18500</v>
      </c>
      <c r="D384" s="32" t="s">
        <v>1880</v>
      </c>
    </row>
    <row r="385" spans="1:4">
      <c r="A385" s="32" t="s">
        <v>1781</v>
      </c>
      <c r="B385" s="37" t="s">
        <v>1791</v>
      </c>
      <c r="C385" s="68">
        <v>490</v>
      </c>
      <c r="D385" s="32" t="s">
        <v>1881</v>
      </c>
    </row>
    <row r="386" spans="1:4">
      <c r="A386" s="32" t="s">
        <v>1782</v>
      </c>
      <c r="B386" s="37" t="s">
        <v>1791</v>
      </c>
      <c r="C386" s="44">
        <v>12500</v>
      </c>
      <c r="D386" s="32" t="s">
        <v>1880</v>
      </c>
    </row>
    <row r="387" spans="1:4">
      <c r="A387" s="32" t="s">
        <v>1783</v>
      </c>
      <c r="B387" s="37" t="s">
        <v>1791</v>
      </c>
      <c r="C387" s="44">
        <v>20000</v>
      </c>
      <c r="D387" s="32" t="s">
        <v>1880</v>
      </c>
    </row>
    <row r="388" spans="1:4">
      <c r="A388" s="32" t="s">
        <v>1784</v>
      </c>
      <c r="B388" s="37" t="s">
        <v>1791</v>
      </c>
      <c r="C388" s="82">
        <v>47000</v>
      </c>
      <c r="D388" s="32" t="s">
        <v>1880</v>
      </c>
    </row>
    <row r="389" spans="1:4">
      <c r="A389" s="32" t="s">
        <v>1785</v>
      </c>
      <c r="B389" s="37" t="s">
        <v>1791</v>
      </c>
      <c r="C389" s="44" t="s">
        <v>1792</v>
      </c>
      <c r="D389" s="32" t="s">
        <v>1880</v>
      </c>
    </row>
    <row r="390" spans="1:4">
      <c r="A390" s="32" t="s">
        <v>1786</v>
      </c>
      <c r="B390" s="37" t="s">
        <v>1791</v>
      </c>
      <c r="C390" s="44">
        <v>16000</v>
      </c>
      <c r="D390" s="32" t="s">
        <v>1880</v>
      </c>
    </row>
    <row r="391" spans="1:4">
      <c r="A391" s="32" t="s">
        <v>1787</v>
      </c>
      <c r="B391" s="37" t="s">
        <v>1791</v>
      </c>
      <c r="C391" s="44">
        <v>16000</v>
      </c>
      <c r="D391" s="32" t="s">
        <v>1880</v>
      </c>
    </row>
    <row r="392" spans="1:4">
      <c r="A392" s="32" t="s">
        <v>1788</v>
      </c>
      <c r="B392" s="37" t="s">
        <v>1791</v>
      </c>
      <c r="C392" s="44">
        <v>13000</v>
      </c>
      <c r="D392" s="32" t="s">
        <v>1880</v>
      </c>
    </row>
    <row r="393" spans="1:4">
      <c r="A393" s="32" t="s">
        <v>1789</v>
      </c>
      <c r="B393" s="37" t="s">
        <v>1791</v>
      </c>
      <c r="C393" s="44">
        <v>13000</v>
      </c>
      <c r="D393" s="32" t="s">
        <v>1880</v>
      </c>
    </row>
    <row r="394" spans="1:4">
      <c r="A394" s="32" t="s">
        <v>1790</v>
      </c>
      <c r="B394" s="37" t="s">
        <v>1791</v>
      </c>
      <c r="C394" s="44">
        <v>10500</v>
      </c>
      <c r="D394" s="32" t="s">
        <v>1880</v>
      </c>
    </row>
    <row r="395" spans="1:4">
      <c r="A395" s="32" t="s">
        <v>1793</v>
      </c>
      <c r="B395" s="37" t="s">
        <v>1797</v>
      </c>
      <c r="C395" s="44">
        <v>10000</v>
      </c>
      <c r="D395" s="32" t="s">
        <v>1880</v>
      </c>
    </row>
    <row r="396" spans="1:4">
      <c r="A396" s="32" t="s">
        <v>1794</v>
      </c>
      <c r="B396" s="37" t="s">
        <v>1797</v>
      </c>
      <c r="C396" s="45">
        <v>12000</v>
      </c>
      <c r="D396" s="32" t="s">
        <v>1880</v>
      </c>
    </row>
    <row r="397" spans="1:4">
      <c r="A397" s="32" t="s">
        <v>1795</v>
      </c>
      <c r="B397" s="37" t="s">
        <v>1797</v>
      </c>
      <c r="C397" s="45">
        <v>22000</v>
      </c>
      <c r="D397" s="32" t="s">
        <v>1880</v>
      </c>
    </row>
    <row r="398" spans="1:4">
      <c r="A398" s="32" t="s">
        <v>1796</v>
      </c>
      <c r="B398" s="37" t="s">
        <v>1797</v>
      </c>
      <c r="C398" s="45">
        <v>20000</v>
      </c>
      <c r="D398" s="32" t="s">
        <v>1880</v>
      </c>
    </row>
    <row r="399" spans="1:4" ht="15">
      <c r="A399" s="32" t="s">
        <v>2158</v>
      </c>
      <c r="B399" s="37" t="s">
        <v>1802</v>
      </c>
      <c r="C399" s="69">
        <v>4000</v>
      </c>
      <c r="D399" s="32" t="s">
        <v>1880</v>
      </c>
    </row>
    <row r="400" spans="1:4" ht="15">
      <c r="A400" s="32" t="s">
        <v>1798</v>
      </c>
      <c r="B400" s="37" t="s">
        <v>1802</v>
      </c>
      <c r="C400" s="69">
        <v>71000</v>
      </c>
      <c r="D400" s="32" t="s">
        <v>1880</v>
      </c>
    </row>
    <row r="401" spans="1:4" ht="15">
      <c r="A401" s="32" t="s">
        <v>1799</v>
      </c>
      <c r="B401" s="37" t="s">
        <v>1802</v>
      </c>
      <c r="C401" s="69">
        <v>14000</v>
      </c>
      <c r="D401" s="32" t="s">
        <v>1880</v>
      </c>
    </row>
    <row r="402" spans="1:4" ht="15">
      <c r="A402" s="32" t="s">
        <v>1800</v>
      </c>
      <c r="B402" s="37" t="s">
        <v>1802</v>
      </c>
      <c r="C402" s="69">
        <v>14000</v>
      </c>
      <c r="D402" s="32" t="s">
        <v>1880</v>
      </c>
    </row>
    <row r="403" spans="1:4" ht="15">
      <c r="A403" s="32" t="s">
        <v>1801</v>
      </c>
      <c r="B403" s="37" t="s">
        <v>1802</v>
      </c>
      <c r="C403" s="69">
        <v>42000</v>
      </c>
      <c r="D403" s="32" t="s">
        <v>1880</v>
      </c>
    </row>
    <row r="404" spans="1:4" ht="15">
      <c r="A404" s="32" t="s">
        <v>1803</v>
      </c>
      <c r="B404" s="37" t="s">
        <v>1810</v>
      </c>
      <c r="C404" s="69">
        <v>32300</v>
      </c>
      <c r="D404" s="32" t="s">
        <v>1880</v>
      </c>
    </row>
    <row r="405" spans="1:4" ht="15">
      <c r="A405" s="32" t="s">
        <v>1804</v>
      </c>
      <c r="B405" s="37" t="s">
        <v>1810</v>
      </c>
      <c r="C405" s="69">
        <v>25500</v>
      </c>
      <c r="D405" s="32" t="s">
        <v>1880</v>
      </c>
    </row>
    <row r="406" spans="1:4" ht="15">
      <c r="A406" s="32" t="s">
        <v>1805</v>
      </c>
      <c r="B406" s="37" t="s">
        <v>1810</v>
      </c>
      <c r="C406" s="69">
        <v>22900</v>
      </c>
      <c r="D406" s="32" t="s">
        <v>1880</v>
      </c>
    </row>
    <row r="407" spans="1:4" ht="15">
      <c r="A407" s="32" t="s">
        <v>1806</v>
      </c>
      <c r="B407" s="37" t="s">
        <v>1810</v>
      </c>
      <c r="C407" s="226">
        <v>26000</v>
      </c>
      <c r="D407" s="32" t="s">
        <v>1880</v>
      </c>
    </row>
    <row r="408" spans="1:4" ht="15">
      <c r="A408" s="32" t="s">
        <v>1807</v>
      </c>
      <c r="B408" s="37" t="s">
        <v>1810</v>
      </c>
      <c r="C408" s="69">
        <v>3800</v>
      </c>
      <c r="D408" s="32" t="s">
        <v>1880</v>
      </c>
    </row>
    <row r="409" spans="1:4" ht="15">
      <c r="A409" s="32" t="s">
        <v>1808</v>
      </c>
      <c r="B409" s="37" t="s">
        <v>1810</v>
      </c>
      <c r="C409" s="69">
        <v>30700</v>
      </c>
      <c r="D409" s="32" t="s">
        <v>1880</v>
      </c>
    </row>
    <row r="410" spans="1:4" ht="15">
      <c r="A410" s="32" t="s">
        <v>1809</v>
      </c>
      <c r="B410" s="37" t="s">
        <v>1810</v>
      </c>
      <c r="C410" s="69">
        <v>36900</v>
      </c>
      <c r="D410" s="32" t="s">
        <v>1880</v>
      </c>
    </row>
    <row r="411" spans="1:4">
      <c r="A411" s="32" t="s">
        <v>1811</v>
      </c>
      <c r="B411" s="37" t="s">
        <v>1813</v>
      </c>
      <c r="C411" s="45">
        <v>32500</v>
      </c>
      <c r="D411" s="32" t="s">
        <v>1880</v>
      </c>
    </row>
    <row r="412" spans="1:4">
      <c r="A412" s="32" t="s">
        <v>1812</v>
      </c>
      <c r="B412" s="37" t="s">
        <v>1813</v>
      </c>
      <c r="C412" s="45">
        <v>31000</v>
      </c>
      <c r="D412" s="32" t="s">
        <v>1880</v>
      </c>
    </row>
    <row r="413" spans="1:4">
      <c r="A413" s="32" t="s">
        <v>1814</v>
      </c>
      <c r="B413" s="38" t="s">
        <v>1819</v>
      </c>
      <c r="C413" s="47">
        <v>28000</v>
      </c>
      <c r="D413" s="32" t="s">
        <v>1880</v>
      </c>
    </row>
    <row r="414" spans="1:4">
      <c r="A414" s="32" t="s">
        <v>1815</v>
      </c>
      <c r="B414" s="38" t="s">
        <v>1819</v>
      </c>
      <c r="C414" s="47">
        <v>65000</v>
      </c>
      <c r="D414" s="32" t="s">
        <v>1880</v>
      </c>
    </row>
    <row r="415" spans="1:4">
      <c r="A415" s="32" t="s">
        <v>1816</v>
      </c>
      <c r="B415" s="37" t="s">
        <v>1819</v>
      </c>
      <c r="C415" s="45">
        <v>38200</v>
      </c>
      <c r="D415" s="32" t="s">
        <v>1880</v>
      </c>
    </row>
    <row r="416" spans="1:4">
      <c r="A416" s="32" t="s">
        <v>1817</v>
      </c>
      <c r="B416" s="37" t="s">
        <v>1819</v>
      </c>
      <c r="C416" s="45">
        <v>42500</v>
      </c>
      <c r="D416" s="32" t="s">
        <v>1880</v>
      </c>
    </row>
    <row r="417" spans="1:4">
      <c r="A417" s="32" t="s">
        <v>1818</v>
      </c>
      <c r="B417" s="37" t="s">
        <v>1819</v>
      </c>
      <c r="C417" s="45">
        <v>31000</v>
      </c>
      <c r="D417" s="32" t="s">
        <v>1880</v>
      </c>
    </row>
    <row r="418" spans="1:4" ht="15">
      <c r="A418" s="32" t="s">
        <v>1820</v>
      </c>
      <c r="B418" s="79" t="s">
        <v>1834</v>
      </c>
      <c r="C418" s="85">
        <v>3600</v>
      </c>
      <c r="D418" s="32" t="s">
        <v>1880</v>
      </c>
    </row>
    <row r="419" spans="1:4">
      <c r="A419" s="32" t="s">
        <v>1821</v>
      </c>
      <c r="B419" s="79" t="s">
        <v>1834</v>
      </c>
      <c r="C419" s="45">
        <v>3900</v>
      </c>
      <c r="D419" s="32" t="s">
        <v>1880</v>
      </c>
    </row>
    <row r="420" spans="1:4">
      <c r="A420" s="32" t="s">
        <v>1822</v>
      </c>
      <c r="B420" s="79" t="s">
        <v>1834</v>
      </c>
      <c r="C420" s="45">
        <v>17000</v>
      </c>
      <c r="D420" s="32" t="s">
        <v>1880</v>
      </c>
    </row>
    <row r="421" spans="1:4">
      <c r="A421" s="32" t="s">
        <v>1823</v>
      </c>
      <c r="B421" s="79" t="s">
        <v>1834</v>
      </c>
      <c r="C421" s="45">
        <v>1800</v>
      </c>
      <c r="D421" s="32" t="s">
        <v>1880</v>
      </c>
    </row>
    <row r="422" spans="1:4">
      <c r="A422" s="32" t="s">
        <v>1824</v>
      </c>
      <c r="B422" s="79" t="s">
        <v>1834</v>
      </c>
      <c r="C422" s="45">
        <v>4800</v>
      </c>
      <c r="D422" s="32" t="s">
        <v>1880</v>
      </c>
    </row>
    <row r="423" spans="1:4">
      <c r="A423" s="32" t="s">
        <v>1825</v>
      </c>
      <c r="B423" s="79" t="s">
        <v>1834</v>
      </c>
      <c r="C423" s="45">
        <v>900</v>
      </c>
      <c r="D423" s="32" t="s">
        <v>1880</v>
      </c>
    </row>
    <row r="424" spans="1:4">
      <c r="A424" s="32" t="s">
        <v>1826</v>
      </c>
      <c r="B424" s="79" t="s">
        <v>1834</v>
      </c>
      <c r="C424" s="45">
        <v>1100</v>
      </c>
      <c r="D424" s="32" t="s">
        <v>1880</v>
      </c>
    </row>
    <row r="425" spans="1:4">
      <c r="A425" s="32" t="s">
        <v>1827</v>
      </c>
      <c r="B425" s="79" t="s">
        <v>1834</v>
      </c>
      <c r="C425" s="45">
        <v>140</v>
      </c>
      <c r="D425" s="32" t="s">
        <v>1880</v>
      </c>
    </row>
    <row r="426" spans="1:4">
      <c r="A426" s="32" t="s">
        <v>1828</v>
      </c>
      <c r="B426" s="79" t="s">
        <v>1834</v>
      </c>
      <c r="C426" s="45">
        <v>150</v>
      </c>
      <c r="D426" s="32" t="s">
        <v>1880</v>
      </c>
    </row>
    <row r="427" spans="1:4">
      <c r="A427" s="32" t="s">
        <v>1829</v>
      </c>
      <c r="B427" s="79" t="s">
        <v>1834</v>
      </c>
      <c r="C427" s="45">
        <v>950</v>
      </c>
      <c r="D427" s="32" t="s">
        <v>1880</v>
      </c>
    </row>
    <row r="428" spans="1:4">
      <c r="A428" s="32" t="s">
        <v>1830</v>
      </c>
      <c r="B428" s="79" t="s">
        <v>1834</v>
      </c>
      <c r="C428" s="45">
        <v>1400</v>
      </c>
      <c r="D428" s="32" t="s">
        <v>1880</v>
      </c>
    </row>
    <row r="429" spans="1:4">
      <c r="A429" s="32" t="s">
        <v>1831</v>
      </c>
      <c r="B429" s="79" t="s">
        <v>1834</v>
      </c>
      <c r="C429" s="70"/>
      <c r="D429" s="32" t="s">
        <v>1880</v>
      </c>
    </row>
    <row r="430" spans="1:4">
      <c r="A430" s="32" t="s">
        <v>1832</v>
      </c>
      <c r="B430" s="79" t="s">
        <v>1834</v>
      </c>
      <c r="C430" s="70" t="s">
        <v>1833</v>
      </c>
      <c r="D430" s="32" t="s">
        <v>1880</v>
      </c>
    </row>
    <row r="431" spans="1:4" ht="30">
      <c r="A431" s="32" t="s">
        <v>1835</v>
      </c>
      <c r="B431" s="37" t="s">
        <v>1868</v>
      </c>
      <c r="C431" s="48">
        <v>200</v>
      </c>
      <c r="D431" s="32" t="s">
        <v>1880</v>
      </c>
    </row>
    <row r="432" spans="1:4" ht="30">
      <c r="A432" s="32" t="s">
        <v>1836</v>
      </c>
      <c r="B432" s="37" t="s">
        <v>1868</v>
      </c>
      <c r="C432" s="48">
        <v>500</v>
      </c>
      <c r="D432" s="32" t="s">
        <v>1880</v>
      </c>
    </row>
    <row r="433" spans="1:4" ht="30">
      <c r="A433" s="32" t="s">
        <v>1837</v>
      </c>
      <c r="B433" s="37" t="s">
        <v>1868</v>
      </c>
      <c r="C433" s="86">
        <v>190</v>
      </c>
      <c r="D433" s="32" t="s">
        <v>1880</v>
      </c>
    </row>
    <row r="434" spans="1:4" ht="30">
      <c r="A434" s="32" t="s">
        <v>1838</v>
      </c>
      <c r="B434" s="37" t="s">
        <v>1868</v>
      </c>
      <c r="C434" s="86">
        <v>220</v>
      </c>
      <c r="D434" s="32" t="s">
        <v>1880</v>
      </c>
    </row>
    <row r="435" spans="1:4" ht="30">
      <c r="A435" s="32" t="s">
        <v>1839</v>
      </c>
      <c r="B435" s="37" t="s">
        <v>1868</v>
      </c>
      <c r="C435" s="86">
        <v>390</v>
      </c>
      <c r="D435" s="32" t="s">
        <v>1880</v>
      </c>
    </row>
    <row r="436" spans="1:4" ht="30">
      <c r="A436" s="32" t="s">
        <v>1840</v>
      </c>
      <c r="B436" s="37" t="s">
        <v>1868</v>
      </c>
      <c r="C436" s="44">
        <v>38000</v>
      </c>
      <c r="D436" s="32" t="s">
        <v>1880</v>
      </c>
    </row>
    <row r="437" spans="1:4" ht="30">
      <c r="A437" s="32" t="s">
        <v>1841</v>
      </c>
      <c r="B437" s="37" t="s">
        <v>1868</v>
      </c>
      <c r="C437" s="44">
        <v>67000</v>
      </c>
      <c r="D437" s="32" t="s">
        <v>1880</v>
      </c>
    </row>
    <row r="438" spans="1:4" ht="30">
      <c r="A438" s="32" t="s">
        <v>1842</v>
      </c>
      <c r="B438" s="37" t="s">
        <v>1868</v>
      </c>
      <c r="C438" s="48">
        <v>17000</v>
      </c>
      <c r="D438" s="32" t="s">
        <v>1880</v>
      </c>
    </row>
    <row r="439" spans="1:4" ht="30">
      <c r="A439" s="32" t="s">
        <v>1843</v>
      </c>
      <c r="B439" s="37" t="s">
        <v>1868</v>
      </c>
      <c r="C439" s="44" t="s">
        <v>1869</v>
      </c>
      <c r="D439" s="32" t="s">
        <v>1880</v>
      </c>
    </row>
    <row r="440" spans="1:4" ht="30">
      <c r="A440" s="32" t="s">
        <v>1844</v>
      </c>
      <c r="B440" s="38" t="s">
        <v>1868</v>
      </c>
      <c r="C440" s="46">
        <v>33000</v>
      </c>
      <c r="D440" s="32" t="s">
        <v>1880</v>
      </c>
    </row>
    <row r="441" spans="1:4" ht="30">
      <c r="A441" s="32" t="s">
        <v>1845</v>
      </c>
      <c r="B441" s="37" t="s">
        <v>1868</v>
      </c>
      <c r="C441" s="46">
        <v>31000</v>
      </c>
      <c r="D441" s="32" t="s">
        <v>1880</v>
      </c>
    </row>
    <row r="442" spans="1:4" ht="30">
      <c r="A442" s="32" t="s">
        <v>1846</v>
      </c>
      <c r="B442" s="37" t="s">
        <v>1868</v>
      </c>
      <c r="C442" s="46">
        <v>150000</v>
      </c>
      <c r="D442" s="32" t="s">
        <v>1880</v>
      </c>
    </row>
    <row r="443" spans="1:4" ht="30">
      <c r="A443" s="32" t="s">
        <v>1847</v>
      </c>
      <c r="B443" s="37" t="s">
        <v>1868</v>
      </c>
      <c r="C443" s="46">
        <v>300000</v>
      </c>
      <c r="D443" s="32" t="s">
        <v>1880</v>
      </c>
    </row>
    <row r="444" spans="1:4" ht="30">
      <c r="A444" s="32" t="s">
        <v>1848</v>
      </c>
      <c r="B444" s="37" t="s">
        <v>1868</v>
      </c>
      <c r="C444" s="46">
        <v>5000</v>
      </c>
      <c r="D444" s="32" t="s">
        <v>1880</v>
      </c>
    </row>
    <row r="445" spans="1:4" ht="30">
      <c r="A445" s="32" t="s">
        <v>1849</v>
      </c>
      <c r="B445" s="37" t="s">
        <v>1868</v>
      </c>
      <c r="C445" s="48">
        <v>37000</v>
      </c>
      <c r="D445" s="32" t="s">
        <v>1880</v>
      </c>
    </row>
    <row r="446" spans="1:4" ht="30">
      <c r="A446" s="32" t="s">
        <v>1850</v>
      </c>
      <c r="B446" s="37" t="s">
        <v>1868</v>
      </c>
      <c r="C446" s="48">
        <v>30000</v>
      </c>
      <c r="D446" s="32" t="s">
        <v>1880</v>
      </c>
    </row>
    <row r="447" spans="1:4" ht="30">
      <c r="A447" s="32" t="s">
        <v>1851</v>
      </c>
      <c r="B447" s="87" t="s">
        <v>1868</v>
      </c>
      <c r="C447" s="48">
        <v>47000</v>
      </c>
      <c r="D447" s="32" t="s">
        <v>1880</v>
      </c>
    </row>
    <row r="448" spans="1:4" ht="30">
      <c r="A448" s="32" t="s">
        <v>1852</v>
      </c>
      <c r="B448" s="87" t="s">
        <v>1868</v>
      </c>
      <c r="C448" s="48">
        <v>49000</v>
      </c>
      <c r="D448" s="32" t="s">
        <v>1880</v>
      </c>
    </row>
    <row r="449" spans="1:4" ht="30">
      <c r="A449" s="32" t="s">
        <v>1853</v>
      </c>
      <c r="B449" s="87" t="s">
        <v>1868</v>
      </c>
      <c r="C449" s="88"/>
      <c r="D449" s="32" t="s">
        <v>1880</v>
      </c>
    </row>
    <row r="450" spans="1:4" ht="30">
      <c r="A450" s="32" t="s">
        <v>1854</v>
      </c>
      <c r="B450" s="37" t="s">
        <v>1868</v>
      </c>
      <c r="C450" s="48">
        <v>30000</v>
      </c>
      <c r="D450" s="32" t="s">
        <v>1880</v>
      </c>
    </row>
    <row r="451" spans="1:4" ht="30">
      <c r="A451" s="32" t="s">
        <v>1855</v>
      </c>
      <c r="B451" s="37" t="s">
        <v>1868</v>
      </c>
      <c r="C451" s="48">
        <v>36000</v>
      </c>
      <c r="D451" s="32" t="s">
        <v>1880</v>
      </c>
    </row>
    <row r="452" spans="1:4" ht="30">
      <c r="A452" s="32" t="s">
        <v>1856</v>
      </c>
      <c r="B452" s="37" t="s">
        <v>1868</v>
      </c>
      <c r="C452" s="48">
        <v>40600</v>
      </c>
      <c r="D452" s="32" t="s">
        <v>1880</v>
      </c>
    </row>
    <row r="453" spans="1:4" ht="30">
      <c r="A453" s="32" t="s">
        <v>1857</v>
      </c>
      <c r="B453" s="37" t="s">
        <v>1868</v>
      </c>
      <c r="C453" s="48">
        <v>38000</v>
      </c>
      <c r="D453" s="32" t="s">
        <v>1880</v>
      </c>
    </row>
    <row r="454" spans="1:4" ht="30">
      <c r="A454" s="32" t="s">
        <v>1858</v>
      </c>
      <c r="B454" s="37" t="s">
        <v>1868</v>
      </c>
      <c r="C454" s="48" t="s">
        <v>1870</v>
      </c>
      <c r="D454" s="32" t="s">
        <v>1880</v>
      </c>
    </row>
    <row r="455" spans="1:4" ht="30">
      <c r="A455" s="32" t="s">
        <v>1859</v>
      </c>
      <c r="B455" s="38" t="s">
        <v>1868</v>
      </c>
      <c r="C455" s="86">
        <v>15400</v>
      </c>
      <c r="D455" s="32" t="s">
        <v>1880</v>
      </c>
    </row>
    <row r="456" spans="1:4" ht="30">
      <c r="A456" s="32" t="s">
        <v>1860</v>
      </c>
      <c r="B456" s="37" t="s">
        <v>1868</v>
      </c>
      <c r="C456" s="48">
        <v>22400</v>
      </c>
      <c r="D456" s="32" t="s">
        <v>1880</v>
      </c>
    </row>
    <row r="457" spans="1:4" ht="30">
      <c r="A457" s="32" t="s">
        <v>1861</v>
      </c>
      <c r="B457" s="37" t="s">
        <v>1868</v>
      </c>
      <c r="C457" s="48">
        <v>47800</v>
      </c>
      <c r="D457" s="32" t="s">
        <v>1880</v>
      </c>
    </row>
    <row r="458" spans="1:4" ht="30">
      <c r="A458" s="32" t="s">
        <v>1862</v>
      </c>
      <c r="B458" s="37" t="s">
        <v>1868</v>
      </c>
      <c r="C458" s="48">
        <v>47800</v>
      </c>
      <c r="D458" s="32" t="s">
        <v>1880</v>
      </c>
    </row>
    <row r="459" spans="1:4" ht="30">
      <c r="A459" s="32" t="s">
        <v>1863</v>
      </c>
      <c r="B459" s="37" t="s">
        <v>1868</v>
      </c>
      <c r="C459" s="48">
        <v>1350</v>
      </c>
      <c r="D459" s="32" t="s">
        <v>1880</v>
      </c>
    </row>
    <row r="460" spans="1:4" ht="30">
      <c r="A460" s="32" t="s">
        <v>1864</v>
      </c>
      <c r="B460" s="37" t="s">
        <v>1868</v>
      </c>
      <c r="C460" s="48">
        <v>10000</v>
      </c>
      <c r="D460" s="32" t="s">
        <v>1880</v>
      </c>
    </row>
    <row r="461" spans="1:4" ht="30">
      <c r="A461" s="32" t="s">
        <v>1865</v>
      </c>
      <c r="B461" s="37" t="s">
        <v>1868</v>
      </c>
      <c r="C461" s="48">
        <v>3300</v>
      </c>
      <c r="D461" s="32" t="s">
        <v>1880</v>
      </c>
    </row>
    <row r="462" spans="1:4" ht="30">
      <c r="A462" s="32" t="s">
        <v>1866</v>
      </c>
      <c r="B462" s="37" t="s">
        <v>1868</v>
      </c>
      <c r="C462" s="48">
        <v>2000</v>
      </c>
      <c r="D462" s="32" t="s">
        <v>1880</v>
      </c>
    </row>
    <row r="463" spans="1:4" ht="30">
      <c r="A463" s="32" t="s">
        <v>1867</v>
      </c>
      <c r="B463" s="37" t="s">
        <v>1868</v>
      </c>
      <c r="C463" s="48">
        <v>2500</v>
      </c>
      <c r="D463" s="32" t="s">
        <v>1880</v>
      </c>
    </row>
    <row r="464" spans="1:4" ht="30">
      <c r="A464" s="32" t="s">
        <v>1871</v>
      </c>
      <c r="B464" s="37" t="s">
        <v>1878</v>
      </c>
      <c r="C464" s="48">
        <v>12500</v>
      </c>
      <c r="D464" s="32" t="s">
        <v>1880</v>
      </c>
    </row>
    <row r="465" spans="1:4" ht="30">
      <c r="A465" s="32" t="s">
        <v>1872</v>
      </c>
      <c r="B465" s="37" t="s">
        <v>1878</v>
      </c>
      <c r="C465" s="48">
        <v>29800</v>
      </c>
      <c r="D465" s="32" t="s">
        <v>1880</v>
      </c>
    </row>
    <row r="466" spans="1:4" ht="30">
      <c r="A466" s="32" t="s">
        <v>1873</v>
      </c>
      <c r="B466" s="38" t="s">
        <v>1878</v>
      </c>
      <c r="C466" s="86">
        <v>23000</v>
      </c>
      <c r="D466" s="32" t="s">
        <v>1880</v>
      </c>
    </row>
    <row r="467" spans="1:4" ht="30">
      <c r="A467" s="32" t="s">
        <v>1874</v>
      </c>
      <c r="B467" s="37" t="s">
        <v>1878</v>
      </c>
      <c r="C467" s="48">
        <v>350</v>
      </c>
      <c r="D467" s="32" t="s">
        <v>1880</v>
      </c>
    </row>
    <row r="468" spans="1:4" ht="30">
      <c r="A468" s="32" t="s">
        <v>1875</v>
      </c>
      <c r="B468" s="37" t="s">
        <v>1878</v>
      </c>
      <c r="C468" s="48">
        <v>17700</v>
      </c>
      <c r="D468" s="32" t="s">
        <v>1880</v>
      </c>
    </row>
    <row r="469" spans="1:4" ht="30">
      <c r="A469" s="32" t="s">
        <v>1876</v>
      </c>
      <c r="B469" s="37" t="s">
        <v>1878</v>
      </c>
      <c r="C469" s="48">
        <v>1950</v>
      </c>
      <c r="D469" s="32" t="s">
        <v>1880</v>
      </c>
    </row>
    <row r="470" spans="1:4" ht="30">
      <c r="A470" s="32" t="s">
        <v>1877</v>
      </c>
      <c r="B470" s="37" t="s">
        <v>1878</v>
      </c>
      <c r="C470" s="48">
        <v>1750</v>
      </c>
      <c r="D470" s="32" t="s">
        <v>1880</v>
      </c>
    </row>
    <row r="471" spans="1:4">
      <c r="A471" s="42" t="s">
        <v>3396</v>
      </c>
      <c r="B471" s="37" t="s">
        <v>3395</v>
      </c>
      <c r="C471" s="35">
        <v>6300</v>
      </c>
      <c r="D471" s="32" t="s">
        <v>1880</v>
      </c>
    </row>
    <row r="472" spans="1:4">
      <c r="A472" s="42" t="s">
        <v>3397</v>
      </c>
      <c r="B472" s="37" t="s">
        <v>3395</v>
      </c>
      <c r="C472" s="35">
        <v>6500</v>
      </c>
      <c r="D472" s="32" t="s">
        <v>1880</v>
      </c>
    </row>
    <row r="473" spans="1:4">
      <c r="A473" s="42" t="s">
        <v>3398</v>
      </c>
      <c r="B473" s="37" t="s">
        <v>3395</v>
      </c>
      <c r="C473" s="35">
        <v>6900</v>
      </c>
      <c r="D473" s="32" t="s">
        <v>1880</v>
      </c>
    </row>
  </sheetData>
  <mergeCells count="2">
    <mergeCell ref="A1:K1"/>
    <mergeCell ref="A2:K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2"/>
  <sheetViews>
    <sheetView topLeftCell="A226" workbookViewId="0">
      <selection activeCell="A217" sqref="A217:XFD217"/>
    </sheetView>
  </sheetViews>
  <sheetFormatPr defaultRowHeight="15"/>
  <cols>
    <col min="1" max="1" width="51.7109375" style="26" customWidth="1"/>
    <col min="2" max="2" width="27.5703125" style="26" customWidth="1"/>
    <col min="3" max="3" width="21.85546875" style="26" customWidth="1"/>
    <col min="4" max="4" width="27.85546875" style="26" customWidth="1"/>
    <col min="5" max="16384" width="9.140625" style="25"/>
  </cols>
  <sheetData>
    <row r="1" spans="1:11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7" spans="1:11" ht="15.75">
      <c r="A7" s="30" t="s">
        <v>401</v>
      </c>
      <c r="B7" s="31" t="s">
        <v>1879</v>
      </c>
      <c r="C7" s="30" t="s">
        <v>1374</v>
      </c>
      <c r="D7" s="30" t="s">
        <v>1375</v>
      </c>
    </row>
    <row r="8" spans="1:11" ht="30">
      <c r="A8" s="89" t="s">
        <v>1885</v>
      </c>
      <c r="B8" s="37" t="s">
        <v>1900</v>
      </c>
      <c r="C8" s="37">
        <v>13050</v>
      </c>
      <c r="D8" s="37" t="s">
        <v>1377</v>
      </c>
    </row>
    <row r="9" spans="1:11" ht="30">
      <c r="A9" s="89" t="s">
        <v>1886</v>
      </c>
      <c r="B9" s="37" t="s">
        <v>1900</v>
      </c>
      <c r="C9" s="37">
        <v>21150</v>
      </c>
      <c r="D9" s="37" t="s">
        <v>1377</v>
      </c>
    </row>
    <row r="10" spans="1:11" ht="30">
      <c r="A10" s="89" t="s">
        <v>1887</v>
      </c>
      <c r="B10" s="37" t="s">
        <v>1900</v>
      </c>
      <c r="C10" s="37">
        <v>24300</v>
      </c>
      <c r="D10" s="37" t="s">
        <v>1377</v>
      </c>
    </row>
    <row r="11" spans="1:11" ht="15" customHeight="1">
      <c r="A11" s="89" t="s">
        <v>1888</v>
      </c>
      <c r="B11" s="37" t="s">
        <v>1900</v>
      </c>
      <c r="C11" s="37">
        <v>6750</v>
      </c>
      <c r="D11" s="37" t="s">
        <v>1377</v>
      </c>
    </row>
    <row r="12" spans="1:11" ht="15" customHeight="1">
      <c r="A12" s="89" t="s">
        <v>1889</v>
      </c>
      <c r="B12" s="37" t="s">
        <v>1900</v>
      </c>
      <c r="C12" s="37">
        <v>8550</v>
      </c>
      <c r="D12" s="37" t="s">
        <v>1377</v>
      </c>
    </row>
    <row r="13" spans="1:11" ht="15" customHeight="1">
      <c r="A13" s="89" t="s">
        <v>1890</v>
      </c>
      <c r="B13" s="37" t="s">
        <v>1900</v>
      </c>
      <c r="C13" s="37">
        <v>14175</v>
      </c>
      <c r="D13" s="37" t="s">
        <v>1377</v>
      </c>
    </row>
    <row r="14" spans="1:11" ht="15" customHeight="1">
      <c r="A14" s="89" t="s">
        <v>1891</v>
      </c>
      <c r="B14" s="37" t="s">
        <v>1900</v>
      </c>
      <c r="C14" s="37">
        <v>9450</v>
      </c>
      <c r="D14" s="37" t="s">
        <v>1377</v>
      </c>
    </row>
    <row r="15" spans="1:11" ht="30">
      <c r="A15" s="89" t="s">
        <v>1892</v>
      </c>
      <c r="B15" s="37" t="s">
        <v>1900</v>
      </c>
      <c r="C15" s="37" t="s">
        <v>1893</v>
      </c>
      <c r="D15" s="37" t="s">
        <v>1377</v>
      </c>
    </row>
    <row r="16" spans="1:11" ht="30">
      <c r="A16" s="89" t="s">
        <v>1894</v>
      </c>
      <c r="B16" s="37" t="s">
        <v>1900</v>
      </c>
      <c r="C16" s="37" t="s">
        <v>1895</v>
      </c>
      <c r="D16" s="37" t="s">
        <v>1377</v>
      </c>
    </row>
    <row r="17" spans="1:4" ht="30">
      <c r="A17" s="89" t="s">
        <v>1896</v>
      </c>
      <c r="B17" s="37" t="s">
        <v>1900</v>
      </c>
      <c r="C17" s="37" t="s">
        <v>1897</v>
      </c>
      <c r="D17" s="37" t="s">
        <v>1377</v>
      </c>
    </row>
    <row r="18" spans="1:4" ht="15" customHeight="1">
      <c r="A18" s="89" t="s">
        <v>1898</v>
      </c>
      <c r="B18" s="37" t="s">
        <v>1900</v>
      </c>
      <c r="C18" s="37">
        <v>23400</v>
      </c>
      <c r="D18" s="37" t="s">
        <v>1377</v>
      </c>
    </row>
    <row r="19" spans="1:4" ht="15" customHeight="1">
      <c r="A19" s="89" t="s">
        <v>1899</v>
      </c>
      <c r="B19" s="37" t="s">
        <v>1900</v>
      </c>
      <c r="C19" s="37">
        <v>16200</v>
      </c>
      <c r="D19" s="37" t="s">
        <v>1377</v>
      </c>
    </row>
    <row r="20" spans="1:4">
      <c r="A20" s="89" t="s">
        <v>1901</v>
      </c>
      <c r="B20" s="37" t="s">
        <v>1912</v>
      </c>
      <c r="C20" s="37">
        <v>95670</v>
      </c>
      <c r="D20" s="37" t="s">
        <v>1377</v>
      </c>
    </row>
    <row r="21" spans="1:4" ht="15" customHeight="1">
      <c r="A21" s="89" t="s">
        <v>1902</v>
      </c>
      <c r="B21" s="37" t="s">
        <v>1912</v>
      </c>
      <c r="C21" s="37">
        <v>43875</v>
      </c>
      <c r="D21" s="37" t="s">
        <v>1377</v>
      </c>
    </row>
    <row r="22" spans="1:4">
      <c r="A22" s="89" t="s">
        <v>1903</v>
      </c>
      <c r="B22" s="37" t="s">
        <v>1912</v>
      </c>
      <c r="C22" s="37">
        <v>57150</v>
      </c>
      <c r="D22" s="37" t="s">
        <v>1377</v>
      </c>
    </row>
    <row r="23" spans="1:4">
      <c r="A23" s="89" t="s">
        <v>1904</v>
      </c>
      <c r="B23" s="37" t="s">
        <v>1912</v>
      </c>
      <c r="C23" s="37">
        <v>5175</v>
      </c>
      <c r="D23" s="37" t="s">
        <v>1377</v>
      </c>
    </row>
    <row r="24" spans="1:4">
      <c r="A24" s="89" t="s">
        <v>1905</v>
      </c>
      <c r="B24" s="37" t="s">
        <v>1912</v>
      </c>
      <c r="C24" s="37">
        <v>30375</v>
      </c>
      <c r="D24" s="37" t="s">
        <v>1377</v>
      </c>
    </row>
    <row r="25" spans="1:4">
      <c r="A25" s="89" t="s">
        <v>1906</v>
      </c>
      <c r="B25" s="37" t="s">
        <v>1912</v>
      </c>
      <c r="C25" s="37">
        <v>8100</v>
      </c>
      <c r="D25" s="37" t="s">
        <v>1377</v>
      </c>
    </row>
    <row r="26" spans="1:4">
      <c r="A26" s="89" t="s">
        <v>1907</v>
      </c>
      <c r="B26" s="37" t="s">
        <v>1912</v>
      </c>
      <c r="C26" s="37">
        <v>6075</v>
      </c>
      <c r="D26" s="37" t="s">
        <v>1377</v>
      </c>
    </row>
    <row r="27" spans="1:4">
      <c r="A27" s="89" t="s">
        <v>1908</v>
      </c>
      <c r="B27" s="37" t="s">
        <v>1912</v>
      </c>
      <c r="C27" s="37">
        <v>12150</v>
      </c>
      <c r="D27" s="37" t="s">
        <v>1377</v>
      </c>
    </row>
    <row r="28" spans="1:4" ht="15" customHeight="1">
      <c r="A28" s="89" t="s">
        <v>1909</v>
      </c>
      <c r="B28" s="37" t="s">
        <v>1912</v>
      </c>
      <c r="C28" s="37" t="s">
        <v>1910</v>
      </c>
      <c r="D28" s="37" t="s">
        <v>1377</v>
      </c>
    </row>
    <row r="29" spans="1:4">
      <c r="A29" s="89" t="s">
        <v>1911</v>
      </c>
      <c r="B29" s="37" t="s">
        <v>1912</v>
      </c>
      <c r="C29" s="37">
        <v>12015</v>
      </c>
      <c r="D29" s="37" t="s">
        <v>1377</v>
      </c>
    </row>
    <row r="30" spans="1:4" s="289" customFormat="1">
      <c r="A30" s="279" t="s">
        <v>1913</v>
      </c>
      <c r="B30" s="283" t="s">
        <v>1919</v>
      </c>
      <c r="C30" s="283">
        <v>3960</v>
      </c>
      <c r="D30" s="283" t="s">
        <v>1377</v>
      </c>
    </row>
    <row r="31" spans="1:4">
      <c r="A31" s="89" t="s">
        <v>1914</v>
      </c>
      <c r="B31" s="37" t="s">
        <v>1919</v>
      </c>
      <c r="C31" s="37">
        <v>20385</v>
      </c>
      <c r="D31" s="37" t="s">
        <v>1377</v>
      </c>
    </row>
    <row r="32" spans="1:4">
      <c r="A32" s="89" t="s">
        <v>1915</v>
      </c>
      <c r="B32" s="37" t="s">
        <v>1919</v>
      </c>
      <c r="C32" s="37">
        <v>9045</v>
      </c>
      <c r="D32" s="37" t="s">
        <v>1377</v>
      </c>
    </row>
    <row r="33" spans="1:4">
      <c r="A33" s="89" t="s">
        <v>1916</v>
      </c>
      <c r="B33" s="37" t="s">
        <v>1919</v>
      </c>
      <c r="C33" s="37">
        <v>20925</v>
      </c>
      <c r="D33" s="37" t="s">
        <v>1377</v>
      </c>
    </row>
    <row r="34" spans="1:4">
      <c r="A34" s="89" t="s">
        <v>1917</v>
      </c>
      <c r="B34" s="37" t="s">
        <v>1919</v>
      </c>
      <c r="C34" s="37">
        <v>63675</v>
      </c>
      <c r="D34" s="37" t="s">
        <v>1377</v>
      </c>
    </row>
    <row r="35" spans="1:4">
      <c r="A35" s="89" t="s">
        <v>1918</v>
      </c>
      <c r="B35" s="37" t="s">
        <v>1919</v>
      </c>
      <c r="C35" s="37">
        <v>14850</v>
      </c>
      <c r="D35" s="37" t="s">
        <v>1377</v>
      </c>
    </row>
    <row r="36" spans="1:4">
      <c r="A36" s="89" t="s">
        <v>1920</v>
      </c>
      <c r="B36" s="37" t="s">
        <v>1921</v>
      </c>
      <c r="C36" s="37">
        <v>10485</v>
      </c>
      <c r="D36" s="37" t="s">
        <v>1377</v>
      </c>
    </row>
    <row r="37" spans="1:4" ht="15" customHeight="1">
      <c r="A37" s="89" t="s">
        <v>1922</v>
      </c>
      <c r="B37" s="37" t="s">
        <v>1923</v>
      </c>
      <c r="C37" s="37">
        <v>2385</v>
      </c>
      <c r="D37" s="37" t="s">
        <v>1377</v>
      </c>
    </row>
    <row r="38" spans="1:4">
      <c r="A38" s="89" t="s">
        <v>1924</v>
      </c>
      <c r="B38" s="37" t="s">
        <v>1925</v>
      </c>
      <c r="C38" s="37">
        <v>2385</v>
      </c>
      <c r="D38" s="37" t="s">
        <v>1377</v>
      </c>
    </row>
    <row r="39" spans="1:4" s="289" customFormat="1">
      <c r="A39" s="279" t="s">
        <v>1927</v>
      </c>
      <c r="B39" s="283" t="s">
        <v>1926</v>
      </c>
      <c r="C39" s="283">
        <v>3150</v>
      </c>
      <c r="D39" s="283" t="s">
        <v>1377</v>
      </c>
    </row>
    <row r="40" spans="1:4" s="289" customFormat="1">
      <c r="A40" s="279" t="s">
        <v>1928</v>
      </c>
      <c r="B40" s="283" t="s">
        <v>1926</v>
      </c>
      <c r="C40" s="283">
        <v>3015</v>
      </c>
      <c r="D40" s="283" t="s">
        <v>1377</v>
      </c>
    </row>
    <row r="41" spans="1:4">
      <c r="A41" s="89" t="s">
        <v>1929</v>
      </c>
      <c r="B41" s="37" t="s">
        <v>1926</v>
      </c>
      <c r="C41" s="37">
        <v>12150</v>
      </c>
      <c r="D41" s="37" t="s">
        <v>1377</v>
      </c>
    </row>
    <row r="42" spans="1:4">
      <c r="A42" s="89" t="s">
        <v>1930</v>
      </c>
      <c r="B42" s="37" t="s">
        <v>1931</v>
      </c>
      <c r="C42" s="37">
        <v>12600</v>
      </c>
      <c r="D42" s="37" t="s">
        <v>1377</v>
      </c>
    </row>
    <row r="43" spans="1:4">
      <c r="A43" s="89" t="s">
        <v>1932</v>
      </c>
      <c r="B43" s="37" t="s">
        <v>1933</v>
      </c>
      <c r="C43" s="37">
        <v>44550</v>
      </c>
      <c r="D43" s="37" t="s">
        <v>1377</v>
      </c>
    </row>
    <row r="44" spans="1:4">
      <c r="A44" s="89" t="s">
        <v>1934</v>
      </c>
      <c r="B44" s="37" t="s">
        <v>1935</v>
      </c>
      <c r="C44" s="37">
        <v>16605</v>
      </c>
      <c r="D44" s="37" t="s">
        <v>1377</v>
      </c>
    </row>
    <row r="45" spans="1:4">
      <c r="A45" s="89" t="s">
        <v>1936</v>
      </c>
      <c r="B45" s="37" t="s">
        <v>1926</v>
      </c>
      <c r="C45" s="37">
        <v>17550</v>
      </c>
      <c r="D45" s="37" t="s">
        <v>1377</v>
      </c>
    </row>
    <row r="46" spans="1:4" ht="15" customHeight="1">
      <c r="A46" s="89" t="s">
        <v>1937</v>
      </c>
      <c r="B46" s="37" t="s">
        <v>1938</v>
      </c>
      <c r="C46" s="37">
        <v>92250</v>
      </c>
      <c r="D46" s="37" t="s">
        <v>1377</v>
      </c>
    </row>
    <row r="47" spans="1:4">
      <c r="A47" s="89" t="s">
        <v>1939</v>
      </c>
      <c r="B47" s="37" t="s">
        <v>1926</v>
      </c>
      <c r="C47" s="37">
        <v>1800</v>
      </c>
      <c r="D47" s="37" t="s">
        <v>1377</v>
      </c>
    </row>
    <row r="48" spans="1:4" ht="29.25" customHeight="1">
      <c r="A48" s="89" t="s">
        <v>1940</v>
      </c>
      <c r="B48" s="37" t="s">
        <v>1926</v>
      </c>
      <c r="C48" s="37">
        <v>2970</v>
      </c>
      <c r="D48" s="37" t="s">
        <v>1377</v>
      </c>
    </row>
    <row r="49" spans="1:4">
      <c r="A49" s="89" t="s">
        <v>1941</v>
      </c>
      <c r="B49" s="37" t="s">
        <v>1926</v>
      </c>
      <c r="C49" s="37">
        <v>6975</v>
      </c>
      <c r="D49" s="37" t="s">
        <v>1377</v>
      </c>
    </row>
    <row r="50" spans="1:4">
      <c r="A50" s="89" t="s">
        <v>1942</v>
      </c>
      <c r="B50" s="37" t="s">
        <v>1926</v>
      </c>
      <c r="C50" s="37">
        <v>4995</v>
      </c>
      <c r="D50" s="37" t="s">
        <v>1377</v>
      </c>
    </row>
    <row r="51" spans="1:4" ht="43.5" customHeight="1">
      <c r="A51" s="89" t="s">
        <v>1943</v>
      </c>
      <c r="B51" s="37" t="s">
        <v>1926</v>
      </c>
      <c r="C51" s="37">
        <v>21240</v>
      </c>
      <c r="D51" s="37" t="s">
        <v>1377</v>
      </c>
    </row>
    <row r="52" spans="1:4">
      <c r="A52" s="89" t="s">
        <v>1944</v>
      </c>
      <c r="B52" s="37" t="s">
        <v>2139</v>
      </c>
      <c r="C52" s="37">
        <v>13680</v>
      </c>
      <c r="D52" s="37" t="s">
        <v>1377</v>
      </c>
    </row>
    <row r="53" spans="1:4">
      <c r="A53" s="89" t="s">
        <v>1945</v>
      </c>
      <c r="B53" s="37" t="s">
        <v>1949</v>
      </c>
      <c r="C53" s="37">
        <v>161550</v>
      </c>
      <c r="D53" s="37" t="s">
        <v>1377</v>
      </c>
    </row>
    <row r="54" spans="1:4">
      <c r="A54" s="89" t="s">
        <v>1946</v>
      </c>
      <c r="B54" s="37" t="s">
        <v>1949</v>
      </c>
      <c r="C54" s="37">
        <v>118845</v>
      </c>
      <c r="D54" s="37" t="s">
        <v>1377</v>
      </c>
    </row>
    <row r="55" spans="1:4">
      <c r="A55" s="89" t="s">
        <v>1947</v>
      </c>
      <c r="B55" s="37" t="s">
        <v>1949</v>
      </c>
      <c r="C55" s="37">
        <v>97650</v>
      </c>
      <c r="D55" s="37" t="s">
        <v>1377</v>
      </c>
    </row>
    <row r="56" spans="1:4">
      <c r="A56" s="89" t="s">
        <v>1948</v>
      </c>
      <c r="B56" s="37" t="s">
        <v>1949</v>
      </c>
      <c r="C56" s="37">
        <v>189900</v>
      </c>
      <c r="D56" s="37" t="s">
        <v>1377</v>
      </c>
    </row>
    <row r="57" spans="1:4">
      <c r="A57" s="89" t="s">
        <v>1950</v>
      </c>
      <c r="B57" s="32" t="s">
        <v>1966</v>
      </c>
      <c r="C57" s="37">
        <v>49500</v>
      </c>
      <c r="D57" s="37" t="s">
        <v>1377</v>
      </c>
    </row>
    <row r="58" spans="1:4">
      <c r="A58" s="89" t="s">
        <v>1951</v>
      </c>
      <c r="B58" s="32" t="s">
        <v>1966</v>
      </c>
      <c r="C58" s="37">
        <v>14400</v>
      </c>
      <c r="D58" s="37" t="s">
        <v>1377</v>
      </c>
    </row>
    <row r="59" spans="1:4">
      <c r="A59" s="89" t="s">
        <v>1952</v>
      </c>
      <c r="B59" s="32" t="s">
        <v>1966</v>
      </c>
      <c r="C59" s="37">
        <v>13950</v>
      </c>
      <c r="D59" s="37" t="s">
        <v>1377</v>
      </c>
    </row>
    <row r="60" spans="1:4">
      <c r="A60" s="89" t="s">
        <v>1953</v>
      </c>
      <c r="B60" s="32" t="s">
        <v>1966</v>
      </c>
      <c r="C60" s="37">
        <v>48150</v>
      </c>
      <c r="D60" s="37" t="s">
        <v>1377</v>
      </c>
    </row>
    <row r="61" spans="1:4">
      <c r="A61" s="89" t="s">
        <v>1954</v>
      </c>
      <c r="B61" s="32" t="s">
        <v>1966</v>
      </c>
      <c r="C61" s="37">
        <v>30150</v>
      </c>
      <c r="D61" s="37" t="s">
        <v>1377</v>
      </c>
    </row>
    <row r="62" spans="1:4">
      <c r="A62" s="89" t="s">
        <v>1955</v>
      </c>
      <c r="B62" s="32" t="s">
        <v>1966</v>
      </c>
      <c r="C62" s="37">
        <v>31590</v>
      </c>
      <c r="D62" s="37" t="s">
        <v>1377</v>
      </c>
    </row>
    <row r="63" spans="1:4">
      <c r="A63" s="89" t="s">
        <v>1956</v>
      </c>
      <c r="B63" s="32" t="s">
        <v>1966</v>
      </c>
      <c r="C63" s="37">
        <v>25290</v>
      </c>
      <c r="D63" s="37" t="s">
        <v>1377</v>
      </c>
    </row>
    <row r="64" spans="1:4">
      <c r="A64" s="89" t="s">
        <v>1957</v>
      </c>
      <c r="B64" s="32" t="s">
        <v>1966</v>
      </c>
      <c r="C64" s="37">
        <v>33210</v>
      </c>
      <c r="D64" s="37" t="s">
        <v>1377</v>
      </c>
    </row>
    <row r="65" spans="1:4">
      <c r="A65" s="89" t="s">
        <v>1958</v>
      </c>
      <c r="B65" s="32" t="s">
        <v>1966</v>
      </c>
      <c r="C65" s="37">
        <v>78975</v>
      </c>
      <c r="D65" s="37" t="s">
        <v>1377</v>
      </c>
    </row>
    <row r="66" spans="1:4">
      <c r="A66" s="89" t="s">
        <v>1959</v>
      </c>
      <c r="B66" s="32" t="s">
        <v>1966</v>
      </c>
      <c r="C66" s="37">
        <v>30150</v>
      </c>
      <c r="D66" s="37" t="s">
        <v>1377</v>
      </c>
    </row>
    <row r="67" spans="1:4">
      <c r="A67" s="89" t="s">
        <v>1960</v>
      </c>
      <c r="B67" s="32" t="s">
        <v>1966</v>
      </c>
      <c r="C67" s="37">
        <v>75960</v>
      </c>
      <c r="D67" s="37" t="s">
        <v>1377</v>
      </c>
    </row>
    <row r="68" spans="1:4">
      <c r="A68" s="89" t="s">
        <v>1961</v>
      </c>
      <c r="B68" s="32" t="s">
        <v>1966</v>
      </c>
      <c r="C68" s="37">
        <v>4050</v>
      </c>
      <c r="D68" s="37" t="s">
        <v>1377</v>
      </c>
    </row>
    <row r="69" spans="1:4" s="289" customFormat="1">
      <c r="A69" s="279" t="s">
        <v>1962</v>
      </c>
      <c r="B69" s="273" t="s">
        <v>1966</v>
      </c>
      <c r="C69" s="283">
        <v>7245</v>
      </c>
      <c r="D69" s="283" t="s">
        <v>1377</v>
      </c>
    </row>
    <row r="70" spans="1:4">
      <c r="A70" s="89" t="s">
        <v>1963</v>
      </c>
      <c r="B70" s="32" t="s">
        <v>1966</v>
      </c>
      <c r="C70" s="37">
        <v>57735</v>
      </c>
      <c r="D70" s="37" t="s">
        <v>1377</v>
      </c>
    </row>
    <row r="71" spans="1:4">
      <c r="A71" s="89" t="s">
        <v>1964</v>
      </c>
      <c r="B71" s="32" t="s">
        <v>1966</v>
      </c>
      <c r="C71" s="37">
        <v>78975</v>
      </c>
      <c r="D71" s="37" t="s">
        <v>1377</v>
      </c>
    </row>
    <row r="72" spans="1:4">
      <c r="A72" s="89" t="s">
        <v>1965</v>
      </c>
      <c r="B72" s="32" t="s">
        <v>1966</v>
      </c>
      <c r="C72" s="37">
        <v>69840</v>
      </c>
      <c r="D72" s="37" t="s">
        <v>1377</v>
      </c>
    </row>
    <row r="73" spans="1:4" ht="15" customHeight="1">
      <c r="A73" s="89" t="s">
        <v>1967</v>
      </c>
      <c r="B73" s="32" t="s">
        <v>1973</v>
      </c>
      <c r="C73" s="37">
        <v>49500</v>
      </c>
      <c r="D73" s="37" t="s">
        <v>1377</v>
      </c>
    </row>
    <row r="74" spans="1:4" s="289" customFormat="1">
      <c r="A74" s="279" t="s">
        <v>1968</v>
      </c>
      <c r="B74" s="273" t="s">
        <v>1973</v>
      </c>
      <c r="C74" s="283">
        <v>44100</v>
      </c>
      <c r="D74" s="283" t="s">
        <v>1377</v>
      </c>
    </row>
    <row r="75" spans="1:4">
      <c r="A75" s="89" t="s">
        <v>1969</v>
      </c>
      <c r="B75" s="32" t="s">
        <v>1973</v>
      </c>
      <c r="C75" s="37">
        <v>2655</v>
      </c>
      <c r="D75" s="37" t="s">
        <v>1377</v>
      </c>
    </row>
    <row r="76" spans="1:4" ht="15" customHeight="1">
      <c r="A76" s="89" t="s">
        <v>1970</v>
      </c>
      <c r="B76" s="32" t="s">
        <v>1973</v>
      </c>
      <c r="C76" s="37">
        <v>5220</v>
      </c>
      <c r="D76" s="37" t="s">
        <v>1377</v>
      </c>
    </row>
    <row r="77" spans="1:4" ht="15" customHeight="1">
      <c r="A77" s="89" t="s">
        <v>1971</v>
      </c>
      <c r="B77" s="32" t="s">
        <v>1973</v>
      </c>
      <c r="C77" s="37">
        <v>77040</v>
      </c>
      <c r="D77" s="37" t="s">
        <v>1377</v>
      </c>
    </row>
    <row r="78" spans="1:4" ht="15" customHeight="1">
      <c r="A78" s="89" t="s">
        <v>1972</v>
      </c>
      <c r="B78" s="32" t="s">
        <v>1973</v>
      </c>
      <c r="C78" s="37">
        <v>3150</v>
      </c>
      <c r="D78" s="37" t="s">
        <v>1377</v>
      </c>
    </row>
    <row r="79" spans="1:4">
      <c r="A79" s="89" t="s">
        <v>1974</v>
      </c>
      <c r="B79" s="37" t="s">
        <v>1984</v>
      </c>
      <c r="C79" s="37">
        <v>20385</v>
      </c>
      <c r="D79" s="37" t="s">
        <v>1377</v>
      </c>
    </row>
    <row r="80" spans="1:4">
      <c r="A80" s="89" t="s">
        <v>1975</v>
      </c>
      <c r="B80" s="37" t="s">
        <v>1984</v>
      </c>
      <c r="C80" s="37">
        <v>19035</v>
      </c>
      <c r="D80" s="37" t="s">
        <v>1377</v>
      </c>
    </row>
    <row r="81" spans="1:4">
      <c r="A81" s="89" t="s">
        <v>1976</v>
      </c>
      <c r="B81" s="37" t="s">
        <v>1984</v>
      </c>
      <c r="C81" s="37">
        <v>16110</v>
      </c>
      <c r="D81" s="37" t="s">
        <v>1377</v>
      </c>
    </row>
    <row r="82" spans="1:4">
      <c r="A82" s="89" t="s">
        <v>1977</v>
      </c>
      <c r="B82" s="37" t="s">
        <v>1984</v>
      </c>
      <c r="C82" s="37">
        <v>16110</v>
      </c>
      <c r="D82" s="37" t="s">
        <v>1377</v>
      </c>
    </row>
    <row r="83" spans="1:4">
      <c r="A83" s="89" t="s">
        <v>1978</v>
      </c>
      <c r="B83" s="37" t="s">
        <v>1984</v>
      </c>
      <c r="C83" s="37">
        <v>19755</v>
      </c>
      <c r="D83" s="37" t="s">
        <v>1377</v>
      </c>
    </row>
    <row r="84" spans="1:4">
      <c r="A84" s="89" t="s">
        <v>1979</v>
      </c>
      <c r="B84" s="37" t="s">
        <v>1984</v>
      </c>
      <c r="C84" s="37">
        <v>19755</v>
      </c>
      <c r="D84" s="37" t="s">
        <v>1377</v>
      </c>
    </row>
    <row r="85" spans="1:4">
      <c r="A85" s="89" t="s">
        <v>1980</v>
      </c>
      <c r="B85" s="37" t="s">
        <v>1984</v>
      </c>
      <c r="C85" s="37">
        <v>20970</v>
      </c>
      <c r="D85" s="37" t="s">
        <v>1377</v>
      </c>
    </row>
    <row r="86" spans="1:4">
      <c r="A86" s="89" t="s">
        <v>1981</v>
      </c>
      <c r="B86" s="37" t="s">
        <v>1984</v>
      </c>
      <c r="C86" s="37">
        <v>39150</v>
      </c>
      <c r="D86" s="37" t="s">
        <v>1377</v>
      </c>
    </row>
    <row r="87" spans="1:4">
      <c r="A87" s="89" t="s">
        <v>1982</v>
      </c>
      <c r="B87" s="37" t="s">
        <v>1984</v>
      </c>
      <c r="C87" s="37">
        <v>39600</v>
      </c>
      <c r="D87" s="37" t="s">
        <v>1377</v>
      </c>
    </row>
    <row r="88" spans="1:4">
      <c r="A88" s="89" t="s">
        <v>1983</v>
      </c>
      <c r="B88" s="37" t="s">
        <v>1984</v>
      </c>
      <c r="C88" s="37">
        <v>104670</v>
      </c>
      <c r="D88" s="37" t="s">
        <v>1377</v>
      </c>
    </row>
    <row r="89" spans="1:4">
      <c r="A89" s="89" t="s">
        <v>1985</v>
      </c>
      <c r="B89" s="37" t="s">
        <v>1989</v>
      </c>
      <c r="C89" s="37">
        <v>3240</v>
      </c>
      <c r="D89" s="37" t="s">
        <v>1377</v>
      </c>
    </row>
    <row r="90" spans="1:4" ht="15" customHeight="1">
      <c r="A90" s="89" t="s">
        <v>1986</v>
      </c>
      <c r="B90" s="37" t="s">
        <v>1989</v>
      </c>
      <c r="C90" s="37">
        <v>19800</v>
      </c>
      <c r="D90" s="37" t="s">
        <v>1377</v>
      </c>
    </row>
    <row r="91" spans="1:4">
      <c r="A91" s="89" t="s">
        <v>1987</v>
      </c>
      <c r="B91" s="37" t="s">
        <v>1989</v>
      </c>
      <c r="C91" s="37">
        <v>55395</v>
      </c>
      <c r="D91" s="37" t="s">
        <v>1377</v>
      </c>
    </row>
    <row r="92" spans="1:4" ht="15" customHeight="1">
      <c r="A92" s="89" t="s">
        <v>1988</v>
      </c>
      <c r="B92" s="37" t="s">
        <v>1989</v>
      </c>
      <c r="C92" s="37">
        <v>16515</v>
      </c>
      <c r="D92" s="37" t="s">
        <v>1377</v>
      </c>
    </row>
    <row r="93" spans="1:4">
      <c r="A93" s="89" t="s">
        <v>1990</v>
      </c>
      <c r="B93" s="37" t="s">
        <v>1994</v>
      </c>
      <c r="C93" s="37">
        <v>177750</v>
      </c>
      <c r="D93" s="37" t="s">
        <v>1377</v>
      </c>
    </row>
    <row r="94" spans="1:4">
      <c r="A94" s="89" t="s">
        <v>1991</v>
      </c>
      <c r="B94" s="37" t="s">
        <v>1994</v>
      </c>
      <c r="C94" s="37">
        <v>26640</v>
      </c>
      <c r="D94" s="37" t="s">
        <v>1377</v>
      </c>
    </row>
    <row r="95" spans="1:4">
      <c r="A95" s="89" t="s">
        <v>1992</v>
      </c>
      <c r="B95" s="37" t="s">
        <v>1994</v>
      </c>
      <c r="C95" s="37">
        <v>26640</v>
      </c>
      <c r="D95" s="37" t="s">
        <v>1377</v>
      </c>
    </row>
    <row r="96" spans="1:4">
      <c r="A96" s="89" t="s">
        <v>1993</v>
      </c>
      <c r="B96" s="37" t="s">
        <v>1994</v>
      </c>
      <c r="C96" s="37">
        <v>83565</v>
      </c>
      <c r="D96" s="37" t="s">
        <v>1377</v>
      </c>
    </row>
    <row r="97" spans="1:4" s="289" customFormat="1">
      <c r="A97" s="279" t="s">
        <v>1995</v>
      </c>
      <c r="B97" s="283" t="s">
        <v>2004</v>
      </c>
      <c r="C97" s="283">
        <v>1800</v>
      </c>
      <c r="D97" s="283" t="s">
        <v>1377</v>
      </c>
    </row>
    <row r="98" spans="1:4" s="289" customFormat="1">
      <c r="A98" s="279" t="s">
        <v>1996</v>
      </c>
      <c r="B98" s="283" t="s">
        <v>2004</v>
      </c>
      <c r="C98" s="283">
        <v>2160</v>
      </c>
      <c r="D98" s="283" t="s">
        <v>1377</v>
      </c>
    </row>
    <row r="99" spans="1:4">
      <c r="A99" s="89" t="s">
        <v>1997</v>
      </c>
      <c r="B99" s="37" t="s">
        <v>2004</v>
      </c>
      <c r="C99" s="37">
        <v>28980</v>
      </c>
      <c r="D99" s="37" t="s">
        <v>1377</v>
      </c>
    </row>
    <row r="100" spans="1:4">
      <c r="A100" s="89" t="s">
        <v>1998</v>
      </c>
      <c r="B100" s="37" t="s">
        <v>2004</v>
      </c>
      <c r="C100" s="37">
        <v>8145</v>
      </c>
      <c r="D100" s="37" t="s">
        <v>1377</v>
      </c>
    </row>
    <row r="101" spans="1:4">
      <c r="A101" s="89" t="s">
        <v>1999</v>
      </c>
      <c r="B101" s="37" t="s">
        <v>2004</v>
      </c>
      <c r="C101" s="37">
        <v>16695</v>
      </c>
      <c r="D101" s="37" t="s">
        <v>1377</v>
      </c>
    </row>
    <row r="102" spans="1:4">
      <c r="A102" s="89" t="s">
        <v>2000</v>
      </c>
      <c r="B102" s="37" t="s">
        <v>2004</v>
      </c>
      <c r="C102" s="37">
        <v>14940</v>
      </c>
      <c r="D102" s="37" t="s">
        <v>1377</v>
      </c>
    </row>
    <row r="103" spans="1:4">
      <c r="A103" s="89" t="s">
        <v>2001</v>
      </c>
      <c r="B103" s="37" t="s">
        <v>2004</v>
      </c>
      <c r="C103" s="37">
        <v>12600</v>
      </c>
      <c r="D103" s="37" t="s">
        <v>1377</v>
      </c>
    </row>
    <row r="104" spans="1:4">
      <c r="A104" s="89" t="s">
        <v>2002</v>
      </c>
      <c r="B104" s="37" t="s">
        <v>2004</v>
      </c>
      <c r="C104" s="37">
        <v>12825</v>
      </c>
      <c r="D104" s="37" t="s">
        <v>1377</v>
      </c>
    </row>
    <row r="105" spans="1:4">
      <c r="A105" s="89" t="s">
        <v>2003</v>
      </c>
      <c r="B105" s="37" t="s">
        <v>2004</v>
      </c>
      <c r="C105" s="37">
        <v>81315</v>
      </c>
      <c r="D105" s="37" t="s">
        <v>1377</v>
      </c>
    </row>
    <row r="106" spans="1:4">
      <c r="A106" s="89" t="s">
        <v>2005</v>
      </c>
      <c r="B106" s="37" t="s">
        <v>2012</v>
      </c>
      <c r="C106" s="37">
        <v>148590</v>
      </c>
      <c r="D106" s="37" t="s">
        <v>1377</v>
      </c>
    </row>
    <row r="107" spans="1:4">
      <c r="A107" s="89" t="s">
        <v>2006</v>
      </c>
      <c r="B107" s="37" t="s">
        <v>2012</v>
      </c>
      <c r="C107" s="37">
        <v>193860</v>
      </c>
      <c r="D107" s="37" t="s">
        <v>1377</v>
      </c>
    </row>
    <row r="108" spans="1:4">
      <c r="A108" s="89" t="s">
        <v>2007</v>
      </c>
      <c r="B108" s="37" t="s">
        <v>2012</v>
      </c>
      <c r="C108" s="37">
        <v>189900</v>
      </c>
      <c r="D108" s="37" t="s">
        <v>1377</v>
      </c>
    </row>
    <row r="109" spans="1:4" ht="15" customHeight="1">
      <c r="A109" s="89" t="s">
        <v>2008</v>
      </c>
      <c r="B109" s="37" t="s">
        <v>2012</v>
      </c>
      <c r="C109" s="37">
        <v>46485</v>
      </c>
      <c r="D109" s="37" t="s">
        <v>1377</v>
      </c>
    </row>
    <row r="110" spans="1:4">
      <c r="A110" s="89" t="s">
        <v>2009</v>
      </c>
      <c r="B110" s="37" t="s">
        <v>2012</v>
      </c>
      <c r="C110" s="37">
        <v>54000</v>
      </c>
      <c r="D110" s="37" t="s">
        <v>1377</v>
      </c>
    </row>
    <row r="111" spans="1:4" ht="15" customHeight="1">
      <c r="A111" s="89" t="s">
        <v>2010</v>
      </c>
      <c r="B111" s="37" t="s">
        <v>2012</v>
      </c>
      <c r="C111" s="37">
        <v>189000</v>
      </c>
      <c r="D111" s="37" t="s">
        <v>1377</v>
      </c>
    </row>
    <row r="112" spans="1:4">
      <c r="A112" s="89" t="s">
        <v>2011</v>
      </c>
      <c r="B112" s="37" t="s">
        <v>2012</v>
      </c>
      <c r="C112" s="37">
        <v>172845</v>
      </c>
      <c r="D112" s="37" t="s">
        <v>1377</v>
      </c>
    </row>
    <row r="113" spans="1:4">
      <c r="A113" s="89" t="s">
        <v>2013</v>
      </c>
      <c r="B113" s="37" t="s">
        <v>2016</v>
      </c>
      <c r="C113" s="37">
        <v>22725</v>
      </c>
      <c r="D113" s="37" t="s">
        <v>1377</v>
      </c>
    </row>
    <row r="114" spans="1:4" s="289" customFormat="1">
      <c r="A114" s="279" t="s">
        <v>2014</v>
      </c>
      <c r="B114" s="283" t="s">
        <v>2016</v>
      </c>
      <c r="C114" s="283">
        <v>6300</v>
      </c>
      <c r="D114" s="283" t="s">
        <v>1377</v>
      </c>
    </row>
    <row r="115" spans="1:4">
      <c r="A115" s="89" t="s">
        <v>2015</v>
      </c>
      <c r="B115" s="37" t="s">
        <v>2016</v>
      </c>
      <c r="C115" s="37">
        <v>57060</v>
      </c>
      <c r="D115" s="37" t="s">
        <v>1377</v>
      </c>
    </row>
    <row r="116" spans="1:4" s="289" customFormat="1">
      <c r="A116" s="279" t="s">
        <v>2017</v>
      </c>
      <c r="B116" s="283" t="s">
        <v>2020</v>
      </c>
      <c r="C116" s="283">
        <v>7965</v>
      </c>
      <c r="D116" s="283" t="s">
        <v>1377</v>
      </c>
    </row>
    <row r="117" spans="1:4" s="289" customFormat="1">
      <c r="A117" s="279" t="s">
        <v>2018</v>
      </c>
      <c r="B117" s="283" t="s">
        <v>2020</v>
      </c>
      <c r="C117" s="283">
        <v>46800</v>
      </c>
      <c r="D117" s="283" t="s">
        <v>1377</v>
      </c>
    </row>
    <row r="118" spans="1:4">
      <c r="A118" s="89" t="s">
        <v>2019</v>
      </c>
      <c r="B118" s="37" t="s">
        <v>2020</v>
      </c>
      <c r="C118" s="37">
        <v>193500</v>
      </c>
      <c r="D118" s="37" t="s">
        <v>1377</v>
      </c>
    </row>
    <row r="119" spans="1:4">
      <c r="A119" s="89" t="s">
        <v>2021</v>
      </c>
      <c r="B119" s="37" t="s">
        <v>2022</v>
      </c>
      <c r="C119" s="37">
        <v>12060</v>
      </c>
      <c r="D119" s="37" t="s">
        <v>1377</v>
      </c>
    </row>
    <row r="120" spans="1:4">
      <c r="A120" s="89" t="s">
        <v>2023</v>
      </c>
      <c r="B120" s="37" t="s">
        <v>1912</v>
      </c>
      <c r="C120" s="37">
        <v>59850</v>
      </c>
      <c r="D120" s="37" t="s">
        <v>1377</v>
      </c>
    </row>
    <row r="121" spans="1:4">
      <c r="A121" s="89" t="s">
        <v>2024</v>
      </c>
      <c r="B121" s="37" t="s">
        <v>1912</v>
      </c>
      <c r="C121" s="37">
        <v>9675</v>
      </c>
      <c r="D121" s="37" t="s">
        <v>1377</v>
      </c>
    </row>
    <row r="122" spans="1:4">
      <c r="A122" s="89" t="s">
        <v>2025</v>
      </c>
      <c r="B122" s="37" t="s">
        <v>1912</v>
      </c>
      <c r="C122" s="37">
        <v>47700</v>
      </c>
      <c r="D122" s="37" t="s">
        <v>1377</v>
      </c>
    </row>
    <row r="123" spans="1:4">
      <c r="A123" s="89" t="s">
        <v>2026</v>
      </c>
      <c r="B123" s="37" t="s">
        <v>2054</v>
      </c>
      <c r="C123" s="37">
        <v>10530</v>
      </c>
      <c r="D123" s="37" t="s">
        <v>1377</v>
      </c>
    </row>
    <row r="124" spans="1:4">
      <c r="A124" s="89" t="s">
        <v>2027</v>
      </c>
      <c r="B124" s="37" t="s">
        <v>2054</v>
      </c>
      <c r="C124" s="37">
        <v>1755</v>
      </c>
      <c r="D124" s="37" t="s">
        <v>1377</v>
      </c>
    </row>
    <row r="125" spans="1:4" ht="15" customHeight="1">
      <c r="A125" s="89" t="s">
        <v>2028</v>
      </c>
      <c r="B125" s="37" t="s">
        <v>2054</v>
      </c>
      <c r="C125" s="37">
        <v>15750</v>
      </c>
      <c r="D125" s="37" t="s">
        <v>1377</v>
      </c>
    </row>
    <row r="126" spans="1:4">
      <c r="A126" s="89" t="s">
        <v>2029</v>
      </c>
      <c r="B126" s="37" t="s">
        <v>2054</v>
      </c>
      <c r="C126" s="37">
        <v>10530</v>
      </c>
      <c r="D126" s="37" t="s">
        <v>1377</v>
      </c>
    </row>
    <row r="127" spans="1:4">
      <c r="A127" s="89" t="s">
        <v>2030</v>
      </c>
      <c r="B127" s="37" t="s">
        <v>2054</v>
      </c>
      <c r="C127" s="37">
        <v>22050</v>
      </c>
      <c r="D127" s="37" t="s">
        <v>1377</v>
      </c>
    </row>
    <row r="128" spans="1:4">
      <c r="A128" s="89" t="s">
        <v>2031</v>
      </c>
      <c r="B128" s="37" t="s">
        <v>2054</v>
      </c>
      <c r="C128" s="37">
        <v>37350</v>
      </c>
      <c r="D128" s="37" t="s">
        <v>1377</v>
      </c>
    </row>
    <row r="129" spans="1:4">
      <c r="A129" s="89" t="s">
        <v>2032</v>
      </c>
      <c r="B129" s="37" t="s">
        <v>2054</v>
      </c>
      <c r="C129" s="37">
        <v>13275</v>
      </c>
      <c r="D129" s="37" t="s">
        <v>1377</v>
      </c>
    </row>
    <row r="130" spans="1:4" ht="15" customHeight="1">
      <c r="A130" s="89" t="s">
        <v>2033</v>
      </c>
      <c r="B130" s="37" t="s">
        <v>2054</v>
      </c>
      <c r="C130" s="37">
        <v>49365</v>
      </c>
      <c r="D130" s="37" t="s">
        <v>1377</v>
      </c>
    </row>
    <row r="131" spans="1:4" ht="15" customHeight="1">
      <c r="A131" s="89" t="s">
        <v>2034</v>
      </c>
      <c r="B131" s="37" t="s">
        <v>2054</v>
      </c>
      <c r="C131" s="37">
        <v>5850</v>
      </c>
      <c r="D131" s="37" t="s">
        <v>1377</v>
      </c>
    </row>
    <row r="132" spans="1:4" ht="15" customHeight="1">
      <c r="A132" s="89" t="s">
        <v>2035</v>
      </c>
      <c r="B132" s="37" t="s">
        <v>2054</v>
      </c>
      <c r="C132" s="37">
        <v>17280</v>
      </c>
      <c r="D132" s="37" t="s">
        <v>1377</v>
      </c>
    </row>
    <row r="133" spans="1:4">
      <c r="A133" s="89" t="s">
        <v>2036</v>
      </c>
      <c r="B133" s="37" t="s">
        <v>2054</v>
      </c>
      <c r="C133" s="37">
        <v>59400</v>
      </c>
      <c r="D133" s="37" t="s">
        <v>1377</v>
      </c>
    </row>
    <row r="134" spans="1:4">
      <c r="A134" s="89" t="s">
        <v>2037</v>
      </c>
      <c r="B134" s="37" t="s">
        <v>2054</v>
      </c>
      <c r="C134" s="37">
        <v>34650</v>
      </c>
      <c r="D134" s="37" t="s">
        <v>1377</v>
      </c>
    </row>
    <row r="135" spans="1:4">
      <c r="A135" s="89" t="s">
        <v>2038</v>
      </c>
      <c r="B135" s="37" t="s">
        <v>2054</v>
      </c>
      <c r="C135" s="37">
        <v>4005</v>
      </c>
      <c r="D135" s="37" t="s">
        <v>1377</v>
      </c>
    </row>
    <row r="136" spans="1:4" s="289" customFormat="1">
      <c r="A136" s="279" t="s">
        <v>2039</v>
      </c>
      <c r="B136" s="283" t="s">
        <v>2054</v>
      </c>
      <c r="C136" s="283">
        <v>6750</v>
      </c>
      <c r="D136" s="283" t="s">
        <v>1377</v>
      </c>
    </row>
    <row r="137" spans="1:4" ht="15" customHeight="1">
      <c r="A137" s="89" t="s">
        <v>2040</v>
      </c>
      <c r="B137" s="37" t="s">
        <v>2054</v>
      </c>
      <c r="C137" s="37">
        <v>10395</v>
      </c>
      <c r="D137" s="37" t="s">
        <v>1377</v>
      </c>
    </row>
    <row r="138" spans="1:4">
      <c r="A138" s="89" t="s">
        <v>2041</v>
      </c>
      <c r="B138" s="37" t="s">
        <v>2054</v>
      </c>
      <c r="C138" s="37">
        <v>8505</v>
      </c>
      <c r="D138" s="37" t="s">
        <v>1377</v>
      </c>
    </row>
    <row r="139" spans="1:4" ht="15" customHeight="1">
      <c r="A139" s="89" t="s">
        <v>2042</v>
      </c>
      <c r="B139" s="37" t="s">
        <v>2054</v>
      </c>
      <c r="C139" s="37">
        <v>6975</v>
      </c>
      <c r="D139" s="37" t="s">
        <v>1377</v>
      </c>
    </row>
    <row r="140" spans="1:4" ht="15" customHeight="1">
      <c r="A140" s="89" t="s">
        <v>2043</v>
      </c>
      <c r="B140" s="37" t="s">
        <v>2054</v>
      </c>
      <c r="C140" s="37">
        <v>16965</v>
      </c>
      <c r="D140" s="37" t="s">
        <v>1377</v>
      </c>
    </row>
    <row r="141" spans="1:4" ht="15" customHeight="1">
      <c r="A141" s="89" t="s">
        <v>2044</v>
      </c>
      <c r="B141" s="37" t="s">
        <v>2054</v>
      </c>
      <c r="C141" s="37">
        <v>22320</v>
      </c>
      <c r="D141" s="37" t="s">
        <v>1377</v>
      </c>
    </row>
    <row r="142" spans="1:4">
      <c r="A142" s="89" t="s">
        <v>2045</v>
      </c>
      <c r="B142" s="37" t="s">
        <v>2054</v>
      </c>
      <c r="C142" s="37">
        <v>2925</v>
      </c>
      <c r="D142" s="37" t="s">
        <v>1377</v>
      </c>
    </row>
    <row r="143" spans="1:4">
      <c r="A143" s="89" t="s">
        <v>2046</v>
      </c>
      <c r="B143" s="37" t="s">
        <v>2054</v>
      </c>
      <c r="C143" s="37">
        <v>78975</v>
      </c>
      <c r="D143" s="37" t="s">
        <v>1377</v>
      </c>
    </row>
    <row r="144" spans="1:4" ht="15" customHeight="1">
      <c r="A144" s="89" t="s">
        <v>2047</v>
      </c>
      <c r="B144" s="37" t="s">
        <v>2054</v>
      </c>
      <c r="C144" s="37">
        <v>10665</v>
      </c>
      <c r="D144" s="37" t="s">
        <v>1377</v>
      </c>
    </row>
    <row r="145" spans="1:4" ht="15" customHeight="1">
      <c r="A145" s="89" t="s">
        <v>2048</v>
      </c>
      <c r="B145" s="37" t="s">
        <v>2054</v>
      </c>
      <c r="C145" s="37">
        <v>14985</v>
      </c>
      <c r="D145" s="37" t="s">
        <v>1377</v>
      </c>
    </row>
    <row r="146" spans="1:4">
      <c r="A146" s="89" t="s">
        <v>2049</v>
      </c>
      <c r="B146" s="37" t="s">
        <v>2054</v>
      </c>
      <c r="C146" s="37">
        <v>5400</v>
      </c>
      <c r="D146" s="37" t="s">
        <v>1377</v>
      </c>
    </row>
    <row r="147" spans="1:4" ht="15" customHeight="1">
      <c r="A147" s="89" t="s">
        <v>2050</v>
      </c>
      <c r="B147" s="37" t="s">
        <v>2054</v>
      </c>
      <c r="C147" s="37">
        <v>3825</v>
      </c>
      <c r="D147" s="37" t="s">
        <v>1377</v>
      </c>
    </row>
    <row r="148" spans="1:4" ht="15" customHeight="1">
      <c r="A148" s="89" t="s">
        <v>2051</v>
      </c>
      <c r="B148" s="37" t="s">
        <v>2054</v>
      </c>
      <c r="C148" s="37">
        <v>27180</v>
      </c>
      <c r="D148" s="37" t="s">
        <v>1377</v>
      </c>
    </row>
    <row r="149" spans="1:4" ht="15" customHeight="1">
      <c r="A149" s="89" t="s">
        <v>2051</v>
      </c>
      <c r="B149" s="37" t="s">
        <v>2054</v>
      </c>
      <c r="C149" s="37">
        <v>27180</v>
      </c>
      <c r="D149" s="37" t="s">
        <v>1377</v>
      </c>
    </row>
    <row r="150" spans="1:4" ht="15" customHeight="1">
      <c r="A150" s="89" t="s">
        <v>2052</v>
      </c>
      <c r="B150" s="37" t="s">
        <v>2054</v>
      </c>
      <c r="C150" s="37">
        <v>9630</v>
      </c>
      <c r="D150" s="37" t="s">
        <v>1377</v>
      </c>
    </row>
    <row r="151" spans="1:4" ht="15" customHeight="1">
      <c r="A151" s="89" t="s">
        <v>2053</v>
      </c>
      <c r="B151" s="37" t="s">
        <v>2054</v>
      </c>
      <c r="C151" s="37">
        <v>28980</v>
      </c>
      <c r="D151" s="37" t="s">
        <v>1377</v>
      </c>
    </row>
    <row r="152" spans="1:4" ht="30">
      <c r="A152" s="89" t="s">
        <v>2055</v>
      </c>
      <c r="B152" s="37" t="s">
        <v>2056</v>
      </c>
      <c r="C152" s="37" t="s">
        <v>2059</v>
      </c>
      <c r="D152" s="37" t="s">
        <v>1377</v>
      </c>
    </row>
    <row r="153" spans="1:4" ht="15" customHeight="1">
      <c r="A153" s="89" t="s">
        <v>2057</v>
      </c>
      <c r="B153" s="37" t="s">
        <v>2076</v>
      </c>
      <c r="C153" s="37">
        <v>76500</v>
      </c>
      <c r="D153" s="37" t="s">
        <v>1377</v>
      </c>
    </row>
    <row r="154" spans="1:4" ht="15" customHeight="1">
      <c r="A154" s="89" t="s">
        <v>2058</v>
      </c>
      <c r="B154" s="37" t="s">
        <v>2076</v>
      </c>
      <c r="C154" s="37">
        <v>9900</v>
      </c>
      <c r="D154" s="37" t="s">
        <v>1377</v>
      </c>
    </row>
    <row r="155" spans="1:4" ht="15" customHeight="1">
      <c r="A155" s="89" t="s">
        <v>2060</v>
      </c>
      <c r="B155" s="37" t="s">
        <v>2076</v>
      </c>
      <c r="C155" s="37">
        <v>6750</v>
      </c>
      <c r="D155" s="37" t="s">
        <v>1377</v>
      </c>
    </row>
    <row r="156" spans="1:4" ht="15" customHeight="1">
      <c r="A156" s="89" t="s">
        <v>2061</v>
      </c>
      <c r="B156" s="37" t="s">
        <v>2076</v>
      </c>
      <c r="C156" s="37">
        <v>4050</v>
      </c>
      <c r="D156" s="37" t="s">
        <v>1377</v>
      </c>
    </row>
    <row r="157" spans="1:4">
      <c r="A157" s="89" t="s">
        <v>2062</v>
      </c>
      <c r="B157" s="37" t="s">
        <v>2076</v>
      </c>
      <c r="C157" s="37">
        <v>9765</v>
      </c>
      <c r="D157" s="37" t="s">
        <v>1377</v>
      </c>
    </row>
    <row r="158" spans="1:4" ht="15" customHeight="1">
      <c r="A158" s="89" t="s">
        <v>2063</v>
      </c>
      <c r="B158" s="37" t="s">
        <v>2076</v>
      </c>
      <c r="C158" s="37">
        <v>16425</v>
      </c>
      <c r="D158" s="37" t="s">
        <v>1377</v>
      </c>
    </row>
    <row r="159" spans="1:4">
      <c r="A159" s="89" t="s">
        <v>2064</v>
      </c>
      <c r="B159" s="37" t="s">
        <v>2076</v>
      </c>
      <c r="C159" s="37">
        <v>2295</v>
      </c>
      <c r="D159" s="37" t="s">
        <v>1377</v>
      </c>
    </row>
    <row r="160" spans="1:4" ht="15" customHeight="1">
      <c r="A160" s="89" t="s">
        <v>2065</v>
      </c>
      <c r="B160" s="37" t="s">
        <v>2076</v>
      </c>
      <c r="C160" s="37">
        <v>13635</v>
      </c>
      <c r="D160" s="37" t="s">
        <v>1377</v>
      </c>
    </row>
    <row r="161" spans="1:4">
      <c r="A161" s="89" t="s">
        <v>2066</v>
      </c>
      <c r="B161" s="37" t="s">
        <v>2076</v>
      </c>
      <c r="C161" s="37">
        <v>15525</v>
      </c>
      <c r="D161" s="37" t="s">
        <v>1377</v>
      </c>
    </row>
    <row r="162" spans="1:4" ht="15" customHeight="1">
      <c r="A162" s="89" t="s">
        <v>2067</v>
      </c>
      <c r="B162" s="37" t="s">
        <v>2076</v>
      </c>
      <c r="C162" s="37">
        <v>3195</v>
      </c>
      <c r="D162" s="37" t="s">
        <v>1377</v>
      </c>
    </row>
    <row r="163" spans="1:4" ht="15" customHeight="1">
      <c r="A163" s="89" t="s">
        <v>2068</v>
      </c>
      <c r="B163" s="37" t="s">
        <v>2076</v>
      </c>
      <c r="C163" s="37">
        <v>6300</v>
      </c>
      <c r="D163" s="37" t="s">
        <v>1377</v>
      </c>
    </row>
    <row r="164" spans="1:4" ht="15" customHeight="1">
      <c r="A164" s="89" t="s">
        <v>2069</v>
      </c>
      <c r="B164" s="37" t="s">
        <v>2076</v>
      </c>
      <c r="C164" s="37">
        <v>106290</v>
      </c>
      <c r="D164" s="37" t="s">
        <v>1377</v>
      </c>
    </row>
    <row r="165" spans="1:4" ht="15" customHeight="1">
      <c r="A165" s="89" t="s">
        <v>2070</v>
      </c>
      <c r="B165" s="37" t="s">
        <v>2076</v>
      </c>
      <c r="C165" s="37">
        <v>3825</v>
      </c>
      <c r="D165" s="37" t="s">
        <v>1377</v>
      </c>
    </row>
    <row r="166" spans="1:4" ht="15" customHeight="1">
      <c r="A166" s="89" t="s">
        <v>2071</v>
      </c>
      <c r="B166" s="37" t="s">
        <v>2076</v>
      </c>
      <c r="C166" s="37">
        <v>6300</v>
      </c>
      <c r="D166" s="37" t="s">
        <v>1377</v>
      </c>
    </row>
    <row r="167" spans="1:4" ht="15" customHeight="1">
      <c r="A167" s="89" t="s">
        <v>2072</v>
      </c>
      <c r="B167" s="37" t="s">
        <v>2076</v>
      </c>
      <c r="C167" s="37">
        <v>6750</v>
      </c>
      <c r="D167" s="37" t="s">
        <v>1377</v>
      </c>
    </row>
    <row r="168" spans="1:4" ht="15" customHeight="1">
      <c r="A168" s="89" t="s">
        <v>2073</v>
      </c>
      <c r="B168" s="37" t="s">
        <v>2076</v>
      </c>
      <c r="C168" s="37">
        <v>2340</v>
      </c>
      <c r="D168" s="37" t="s">
        <v>1377</v>
      </c>
    </row>
    <row r="169" spans="1:4" ht="15" customHeight="1">
      <c r="A169" s="89" t="s">
        <v>2074</v>
      </c>
      <c r="B169" s="37" t="s">
        <v>2076</v>
      </c>
      <c r="C169" s="37">
        <v>3240</v>
      </c>
      <c r="D169" s="37" t="s">
        <v>1377</v>
      </c>
    </row>
    <row r="170" spans="1:4" ht="15" customHeight="1">
      <c r="A170" s="89" t="s">
        <v>2075</v>
      </c>
      <c r="B170" s="37" t="s">
        <v>2076</v>
      </c>
      <c r="C170" s="37">
        <v>14175</v>
      </c>
      <c r="D170" s="37" t="s">
        <v>1377</v>
      </c>
    </row>
    <row r="171" spans="1:4">
      <c r="A171" s="89" t="s">
        <v>2077</v>
      </c>
      <c r="B171" s="39" t="s">
        <v>2087</v>
      </c>
      <c r="C171" s="37">
        <v>4635</v>
      </c>
      <c r="D171" s="37" t="s">
        <v>1377</v>
      </c>
    </row>
    <row r="172" spans="1:4">
      <c r="A172" s="89" t="s">
        <v>2078</v>
      </c>
      <c r="B172" s="39" t="s">
        <v>2087</v>
      </c>
      <c r="C172" s="37">
        <v>12015</v>
      </c>
      <c r="D172" s="37" t="s">
        <v>1377</v>
      </c>
    </row>
    <row r="173" spans="1:4">
      <c r="A173" s="89" t="s">
        <v>2079</v>
      </c>
      <c r="B173" s="39" t="s">
        <v>2087</v>
      </c>
      <c r="C173" s="37">
        <v>15750</v>
      </c>
      <c r="D173" s="37" t="s">
        <v>1377</v>
      </c>
    </row>
    <row r="174" spans="1:4">
      <c r="A174" s="89" t="s">
        <v>2080</v>
      </c>
      <c r="B174" s="39" t="s">
        <v>2087</v>
      </c>
      <c r="C174" s="37">
        <v>5850</v>
      </c>
      <c r="D174" s="37" t="s">
        <v>1377</v>
      </c>
    </row>
    <row r="175" spans="1:4">
      <c r="A175" s="89" t="s">
        <v>2081</v>
      </c>
      <c r="B175" s="39" t="s">
        <v>2087</v>
      </c>
      <c r="C175" s="37">
        <v>10845</v>
      </c>
      <c r="D175" s="37" t="s">
        <v>1377</v>
      </c>
    </row>
    <row r="176" spans="1:4">
      <c r="A176" s="89" t="s">
        <v>2082</v>
      </c>
      <c r="B176" s="39" t="s">
        <v>2087</v>
      </c>
      <c r="C176" s="37">
        <v>51210</v>
      </c>
      <c r="D176" s="37" t="s">
        <v>1377</v>
      </c>
    </row>
    <row r="177" spans="1:4">
      <c r="A177" s="89" t="s">
        <v>2083</v>
      </c>
      <c r="B177" s="39" t="s">
        <v>2087</v>
      </c>
      <c r="C177" s="37">
        <v>166725</v>
      </c>
      <c r="D177" s="37" t="s">
        <v>1377</v>
      </c>
    </row>
    <row r="178" spans="1:4">
      <c r="A178" s="89" t="s">
        <v>2084</v>
      </c>
      <c r="B178" s="39" t="s">
        <v>2087</v>
      </c>
      <c r="C178" s="37">
        <v>19620</v>
      </c>
      <c r="D178" s="37" t="s">
        <v>1377</v>
      </c>
    </row>
    <row r="179" spans="1:4">
      <c r="A179" s="89" t="s">
        <v>2085</v>
      </c>
      <c r="B179" s="39" t="s">
        <v>2087</v>
      </c>
      <c r="C179" s="37">
        <v>60570</v>
      </c>
      <c r="D179" s="37" t="s">
        <v>1377</v>
      </c>
    </row>
    <row r="180" spans="1:4">
      <c r="A180" s="89" t="s">
        <v>2086</v>
      </c>
      <c r="B180" s="39" t="s">
        <v>2087</v>
      </c>
      <c r="C180" s="37">
        <v>10485</v>
      </c>
      <c r="D180" s="37" t="s">
        <v>1377</v>
      </c>
    </row>
    <row r="181" spans="1:4">
      <c r="A181" s="89" t="s">
        <v>2088</v>
      </c>
      <c r="B181" s="37" t="s">
        <v>2107</v>
      </c>
      <c r="C181" s="37">
        <v>94500</v>
      </c>
      <c r="D181" s="37" t="s">
        <v>1377</v>
      </c>
    </row>
    <row r="182" spans="1:4" ht="15" customHeight="1">
      <c r="A182" s="89" t="s">
        <v>2089</v>
      </c>
      <c r="B182" s="37" t="s">
        <v>2107</v>
      </c>
      <c r="C182" s="37">
        <v>54990</v>
      </c>
      <c r="D182" s="37" t="s">
        <v>1377</v>
      </c>
    </row>
    <row r="183" spans="1:4" ht="15" customHeight="1">
      <c r="A183" s="89" t="s">
        <v>2090</v>
      </c>
      <c r="B183" s="37" t="s">
        <v>2107</v>
      </c>
      <c r="C183" s="37">
        <v>62550</v>
      </c>
      <c r="D183" s="37" t="s">
        <v>1377</v>
      </c>
    </row>
    <row r="184" spans="1:4" ht="15" customHeight="1">
      <c r="A184" s="89" t="s">
        <v>2091</v>
      </c>
      <c r="B184" s="37" t="s">
        <v>2107</v>
      </c>
      <c r="C184" s="37">
        <v>69750</v>
      </c>
      <c r="D184" s="37" t="s">
        <v>1377</v>
      </c>
    </row>
    <row r="185" spans="1:4" s="289" customFormat="1">
      <c r="A185" s="279" t="s">
        <v>2092</v>
      </c>
      <c r="B185" s="283" t="s">
        <v>2107</v>
      </c>
      <c r="C185" s="283">
        <v>10800</v>
      </c>
      <c r="D185" s="283" t="s">
        <v>1377</v>
      </c>
    </row>
    <row r="186" spans="1:4" ht="15" customHeight="1">
      <c r="A186" s="89" t="s">
        <v>2093</v>
      </c>
      <c r="B186" s="37" t="s">
        <v>2107</v>
      </c>
      <c r="C186" s="37">
        <v>138015</v>
      </c>
      <c r="D186" s="37" t="s">
        <v>1377</v>
      </c>
    </row>
    <row r="187" spans="1:4" s="289" customFormat="1">
      <c r="A187" s="279" t="s">
        <v>2094</v>
      </c>
      <c r="B187" s="283" t="s">
        <v>2107</v>
      </c>
      <c r="C187" s="283">
        <v>12375</v>
      </c>
      <c r="D187" s="283" t="s">
        <v>1377</v>
      </c>
    </row>
    <row r="188" spans="1:4" ht="15" customHeight="1">
      <c r="A188" s="89" t="s">
        <v>2095</v>
      </c>
      <c r="B188" s="37" t="s">
        <v>2107</v>
      </c>
      <c r="C188" s="37">
        <v>107010</v>
      </c>
      <c r="D188" s="37" t="s">
        <v>1377</v>
      </c>
    </row>
    <row r="189" spans="1:4" s="289" customFormat="1">
      <c r="A189" s="279" t="s">
        <v>2096</v>
      </c>
      <c r="B189" s="283" t="s">
        <v>2107</v>
      </c>
      <c r="C189" s="283">
        <v>34020</v>
      </c>
      <c r="D189" s="283" t="s">
        <v>1377</v>
      </c>
    </row>
    <row r="190" spans="1:4" ht="15" customHeight="1">
      <c r="A190" s="89" t="s">
        <v>2097</v>
      </c>
      <c r="B190" s="37" t="s">
        <v>2107</v>
      </c>
      <c r="C190" s="37">
        <v>97470</v>
      </c>
      <c r="D190" s="37" t="s">
        <v>1377</v>
      </c>
    </row>
    <row r="191" spans="1:4" ht="15" customHeight="1">
      <c r="A191" s="89" t="s">
        <v>2098</v>
      </c>
      <c r="B191" s="37" t="s">
        <v>2107</v>
      </c>
      <c r="C191" s="37">
        <v>13950</v>
      </c>
      <c r="D191" s="37" t="s">
        <v>1377</v>
      </c>
    </row>
    <row r="192" spans="1:4">
      <c r="A192" s="89" t="s">
        <v>2099</v>
      </c>
      <c r="B192" s="37" t="s">
        <v>2107</v>
      </c>
      <c r="C192" s="37">
        <v>87975</v>
      </c>
      <c r="D192" s="37" t="s">
        <v>1377</v>
      </c>
    </row>
    <row r="193" spans="1:4" s="289" customFormat="1">
      <c r="A193" s="279" t="s">
        <v>2100</v>
      </c>
      <c r="B193" s="283" t="s">
        <v>2107</v>
      </c>
      <c r="C193" s="283">
        <v>34965</v>
      </c>
      <c r="D193" s="283" t="s">
        <v>1377</v>
      </c>
    </row>
    <row r="194" spans="1:4" ht="15" customHeight="1">
      <c r="A194" s="89" t="s">
        <v>2101</v>
      </c>
      <c r="B194" s="37" t="s">
        <v>2107</v>
      </c>
      <c r="C194" s="37">
        <v>87075</v>
      </c>
      <c r="D194" s="37" t="s">
        <v>1377</v>
      </c>
    </row>
    <row r="195" spans="1:4" ht="15" customHeight="1">
      <c r="A195" s="89" t="s">
        <v>2102</v>
      </c>
      <c r="B195" s="37" t="s">
        <v>2107</v>
      </c>
      <c r="C195" s="37">
        <v>85050</v>
      </c>
      <c r="D195" s="37" t="s">
        <v>1377</v>
      </c>
    </row>
    <row r="196" spans="1:4" ht="15" customHeight="1">
      <c r="A196" s="89" t="s">
        <v>2103</v>
      </c>
      <c r="B196" s="37" t="s">
        <v>2107</v>
      </c>
      <c r="C196" s="37">
        <v>104400</v>
      </c>
      <c r="D196" s="37" t="s">
        <v>1377</v>
      </c>
    </row>
    <row r="197" spans="1:4" ht="15" customHeight="1">
      <c r="A197" s="89" t="s">
        <v>2104</v>
      </c>
      <c r="B197" s="37" t="s">
        <v>2107</v>
      </c>
      <c r="C197" s="37">
        <v>140400</v>
      </c>
      <c r="D197" s="37" t="s">
        <v>1377</v>
      </c>
    </row>
    <row r="198" spans="1:4" ht="15" customHeight="1">
      <c r="A198" s="89" t="s">
        <v>2105</v>
      </c>
      <c r="B198" s="37" t="s">
        <v>2107</v>
      </c>
      <c r="C198" s="37">
        <v>255825</v>
      </c>
      <c r="D198" s="37" t="s">
        <v>1377</v>
      </c>
    </row>
    <row r="199" spans="1:4">
      <c r="A199" s="89" t="s">
        <v>2106</v>
      </c>
      <c r="B199" s="37" t="s">
        <v>2107</v>
      </c>
      <c r="C199" s="37">
        <v>6750</v>
      </c>
      <c r="D199" s="37" t="s">
        <v>1377</v>
      </c>
    </row>
    <row r="200" spans="1:4">
      <c r="A200" s="89" t="s">
        <v>2108</v>
      </c>
      <c r="B200" s="37" t="s">
        <v>2117</v>
      </c>
      <c r="C200" s="37">
        <v>55440</v>
      </c>
      <c r="D200" s="37" t="s">
        <v>1377</v>
      </c>
    </row>
    <row r="201" spans="1:4">
      <c r="A201" s="89" t="s">
        <v>2109</v>
      </c>
      <c r="B201" s="37" t="s">
        <v>2117</v>
      </c>
      <c r="C201" s="37">
        <v>16695</v>
      </c>
      <c r="D201" s="37" t="s">
        <v>1377</v>
      </c>
    </row>
    <row r="202" spans="1:4">
      <c r="A202" s="89" t="s">
        <v>2110</v>
      </c>
      <c r="B202" s="37" t="s">
        <v>2117</v>
      </c>
      <c r="C202" s="37">
        <v>73125</v>
      </c>
      <c r="D202" s="37" t="s">
        <v>1377</v>
      </c>
    </row>
    <row r="203" spans="1:4" s="289" customFormat="1">
      <c r="A203" s="279" t="s">
        <v>2111</v>
      </c>
      <c r="B203" s="283" t="s">
        <v>2117</v>
      </c>
      <c r="C203" s="283">
        <v>26010</v>
      </c>
      <c r="D203" s="283" t="s">
        <v>1377</v>
      </c>
    </row>
    <row r="204" spans="1:4">
      <c r="A204" s="89" t="s">
        <v>2112</v>
      </c>
      <c r="B204" s="37" t="s">
        <v>2117</v>
      </c>
      <c r="C204" s="37">
        <v>96525</v>
      </c>
      <c r="D204" s="37" t="s">
        <v>1377</v>
      </c>
    </row>
    <row r="205" spans="1:4">
      <c r="A205" s="89" t="s">
        <v>2113</v>
      </c>
      <c r="B205" s="37" t="s">
        <v>2117</v>
      </c>
      <c r="C205" s="37">
        <v>37755</v>
      </c>
      <c r="D205" s="37" t="s">
        <v>1377</v>
      </c>
    </row>
    <row r="206" spans="1:4">
      <c r="A206" s="89" t="s">
        <v>2114</v>
      </c>
      <c r="B206" s="37" t="s">
        <v>2117</v>
      </c>
      <c r="C206" s="37">
        <v>27675</v>
      </c>
      <c r="D206" s="37" t="s">
        <v>1377</v>
      </c>
    </row>
    <row r="207" spans="1:4">
      <c r="A207" s="89" t="s">
        <v>2115</v>
      </c>
      <c r="B207" s="37" t="s">
        <v>2117</v>
      </c>
      <c r="C207" s="37">
        <v>54000</v>
      </c>
      <c r="D207" s="37" t="s">
        <v>1377</v>
      </c>
    </row>
    <row r="208" spans="1:4">
      <c r="A208" s="89" t="s">
        <v>2116</v>
      </c>
      <c r="B208" s="37" t="s">
        <v>2117</v>
      </c>
      <c r="C208" s="37">
        <v>74340</v>
      </c>
      <c r="D208" s="37" t="s">
        <v>1377</v>
      </c>
    </row>
    <row r="209" spans="1:4">
      <c r="A209" s="89" t="s">
        <v>2118</v>
      </c>
      <c r="B209" s="37" t="s">
        <v>2122</v>
      </c>
      <c r="C209" s="37">
        <v>7335</v>
      </c>
      <c r="D209" s="37" t="s">
        <v>1377</v>
      </c>
    </row>
    <row r="210" spans="1:4">
      <c r="A210" s="89" t="s">
        <v>2080</v>
      </c>
      <c r="B210" s="37" t="s">
        <v>2122</v>
      </c>
      <c r="C210" s="37">
        <v>5850</v>
      </c>
      <c r="D210" s="37" t="s">
        <v>1377</v>
      </c>
    </row>
    <row r="211" spans="1:4" s="289" customFormat="1">
      <c r="A211" s="279" t="s">
        <v>2119</v>
      </c>
      <c r="B211" s="283" t="s">
        <v>2122</v>
      </c>
      <c r="C211" s="283">
        <v>4590</v>
      </c>
      <c r="D211" s="283" t="s">
        <v>1377</v>
      </c>
    </row>
    <row r="212" spans="1:4">
      <c r="A212" s="89" t="s">
        <v>2120</v>
      </c>
      <c r="B212" s="37" t="s">
        <v>2122</v>
      </c>
      <c r="C212" s="37">
        <v>6435</v>
      </c>
      <c r="D212" s="37" t="s">
        <v>1377</v>
      </c>
    </row>
    <row r="213" spans="1:4">
      <c r="A213" s="89" t="s">
        <v>2121</v>
      </c>
      <c r="B213" s="37" t="s">
        <v>2122</v>
      </c>
      <c r="C213" s="37">
        <v>3825</v>
      </c>
      <c r="D213" s="37" t="s">
        <v>1377</v>
      </c>
    </row>
    <row r="214" spans="1:4" ht="30">
      <c r="A214" s="89" t="s">
        <v>2123</v>
      </c>
      <c r="B214" s="37" t="s">
        <v>2128</v>
      </c>
      <c r="C214" s="37">
        <v>2880</v>
      </c>
      <c r="D214" s="37" t="s">
        <v>1377</v>
      </c>
    </row>
    <row r="215" spans="1:4" ht="30">
      <c r="A215" s="89" t="s">
        <v>2124</v>
      </c>
      <c r="B215" s="37" t="s">
        <v>2128</v>
      </c>
      <c r="C215" s="37">
        <v>15210</v>
      </c>
      <c r="D215" s="37" t="s">
        <v>1377</v>
      </c>
    </row>
    <row r="216" spans="1:4" ht="30">
      <c r="A216" s="89" t="s">
        <v>2125</v>
      </c>
      <c r="B216" s="37" t="s">
        <v>2128</v>
      </c>
      <c r="C216" s="37">
        <v>16965</v>
      </c>
      <c r="D216" s="37" t="s">
        <v>1377</v>
      </c>
    </row>
    <row r="217" spans="1:4" s="289" customFormat="1" ht="30">
      <c r="A217" s="279" t="s">
        <v>2126</v>
      </c>
      <c r="B217" s="283" t="s">
        <v>2128</v>
      </c>
      <c r="C217" s="283">
        <v>4410</v>
      </c>
      <c r="D217" s="283" t="s">
        <v>1377</v>
      </c>
    </row>
    <row r="218" spans="1:4" ht="30">
      <c r="A218" s="89" t="s">
        <v>2127</v>
      </c>
      <c r="B218" s="37" t="s">
        <v>2128</v>
      </c>
      <c r="C218" s="37">
        <v>8955</v>
      </c>
      <c r="D218" s="37" t="s">
        <v>1377</v>
      </c>
    </row>
    <row r="219" spans="1:4">
      <c r="A219" s="89" t="s">
        <v>2129</v>
      </c>
      <c r="B219" s="37" t="s">
        <v>2139</v>
      </c>
      <c r="C219" s="37">
        <v>73125</v>
      </c>
      <c r="D219" s="37" t="s">
        <v>1377</v>
      </c>
    </row>
    <row r="220" spans="1:4">
      <c r="A220" s="89" t="s">
        <v>1944</v>
      </c>
      <c r="B220" s="37" t="s">
        <v>2139</v>
      </c>
      <c r="C220" s="37">
        <v>17550</v>
      </c>
      <c r="D220" s="37" t="s">
        <v>1377</v>
      </c>
    </row>
    <row r="221" spans="1:4">
      <c r="A221" s="89" t="s">
        <v>2130</v>
      </c>
      <c r="B221" s="37" t="s">
        <v>2139</v>
      </c>
      <c r="C221" s="37">
        <v>83205</v>
      </c>
      <c r="D221" s="37" t="s">
        <v>1377</v>
      </c>
    </row>
    <row r="222" spans="1:4">
      <c r="A222" s="89" t="s">
        <v>2131</v>
      </c>
      <c r="B222" s="37" t="s">
        <v>2139</v>
      </c>
      <c r="C222" s="37">
        <v>80640</v>
      </c>
      <c r="D222" s="37" t="s">
        <v>1377</v>
      </c>
    </row>
    <row r="223" spans="1:4">
      <c r="A223" s="89" t="s">
        <v>2132</v>
      </c>
      <c r="B223" s="37" t="s">
        <v>2139</v>
      </c>
      <c r="C223" s="37">
        <v>99450</v>
      </c>
      <c r="D223" s="37" t="s">
        <v>1377</v>
      </c>
    </row>
    <row r="224" spans="1:4">
      <c r="A224" s="89" t="s">
        <v>2133</v>
      </c>
      <c r="B224" s="37" t="s">
        <v>2139</v>
      </c>
      <c r="C224" s="37">
        <v>65835</v>
      </c>
      <c r="D224" s="37" t="s">
        <v>1377</v>
      </c>
    </row>
    <row r="225" spans="1:4">
      <c r="A225" s="89" t="s">
        <v>2134</v>
      </c>
      <c r="B225" s="37" t="s">
        <v>2139</v>
      </c>
      <c r="C225" s="37">
        <v>17460</v>
      </c>
      <c r="D225" s="37" t="s">
        <v>1377</v>
      </c>
    </row>
    <row r="226" spans="1:4" ht="15" customHeight="1">
      <c r="A226" s="89" t="s">
        <v>2135</v>
      </c>
      <c r="B226" s="37" t="s">
        <v>2139</v>
      </c>
      <c r="C226" s="37">
        <v>39510</v>
      </c>
      <c r="D226" s="37" t="s">
        <v>1377</v>
      </c>
    </row>
    <row r="227" spans="1:4" ht="15" customHeight="1">
      <c r="A227" s="89" t="s">
        <v>2136</v>
      </c>
      <c r="B227" s="37" t="s">
        <v>2139</v>
      </c>
      <c r="C227" s="37">
        <v>49725</v>
      </c>
      <c r="D227" s="37" t="s">
        <v>1377</v>
      </c>
    </row>
    <row r="228" spans="1:4">
      <c r="A228" s="89" t="s">
        <v>2137</v>
      </c>
      <c r="B228" s="37" t="s">
        <v>2139</v>
      </c>
      <c r="C228" s="37">
        <v>57915</v>
      </c>
      <c r="D228" s="37" t="s">
        <v>1377</v>
      </c>
    </row>
    <row r="229" spans="1:4">
      <c r="A229" s="89" t="s">
        <v>2138</v>
      </c>
      <c r="B229" s="37" t="s">
        <v>2139</v>
      </c>
      <c r="C229" s="37">
        <v>19035</v>
      </c>
      <c r="D229" s="37" t="s">
        <v>1377</v>
      </c>
    </row>
    <row r="230" spans="1:4">
      <c r="A230" s="89" t="s">
        <v>2140</v>
      </c>
      <c r="B230" s="37" t="s">
        <v>2145</v>
      </c>
      <c r="C230" s="37">
        <v>7335</v>
      </c>
      <c r="D230" s="37" t="s">
        <v>1377</v>
      </c>
    </row>
    <row r="231" spans="1:4">
      <c r="A231" s="89" t="s">
        <v>2141</v>
      </c>
      <c r="B231" s="37" t="s">
        <v>2145</v>
      </c>
      <c r="C231" s="37">
        <v>6750</v>
      </c>
      <c r="D231" s="37" t="s">
        <v>1377</v>
      </c>
    </row>
    <row r="232" spans="1:4">
      <c r="A232" s="89" t="s">
        <v>2142</v>
      </c>
      <c r="B232" s="37" t="s">
        <v>2145</v>
      </c>
      <c r="C232" s="37">
        <v>9540</v>
      </c>
      <c r="D232" s="37" t="s">
        <v>1377</v>
      </c>
    </row>
    <row r="233" spans="1:4">
      <c r="A233" s="89" t="s">
        <v>2143</v>
      </c>
      <c r="B233" s="37" t="s">
        <v>2145</v>
      </c>
      <c r="C233" s="37">
        <v>10260</v>
      </c>
      <c r="D233" s="37" t="s">
        <v>1377</v>
      </c>
    </row>
    <row r="234" spans="1:4">
      <c r="A234" s="89" t="s">
        <v>2144</v>
      </c>
      <c r="B234" s="37" t="s">
        <v>2145</v>
      </c>
      <c r="C234" s="37">
        <v>10800</v>
      </c>
      <c r="D234" s="37" t="s">
        <v>1377</v>
      </c>
    </row>
    <row r="235" spans="1:4">
      <c r="A235" s="89" t="s">
        <v>2147</v>
      </c>
      <c r="B235" s="37" t="s">
        <v>2145</v>
      </c>
      <c r="C235" s="37" t="s">
        <v>2146</v>
      </c>
      <c r="D235" s="37" t="s">
        <v>1377</v>
      </c>
    </row>
    <row r="236" spans="1:4">
      <c r="A236" s="89" t="s">
        <v>2148</v>
      </c>
      <c r="B236" s="37" t="s">
        <v>2145</v>
      </c>
      <c r="C236" s="37">
        <v>20475</v>
      </c>
      <c r="D236" s="37" t="s">
        <v>1377</v>
      </c>
    </row>
    <row r="237" spans="1:4">
      <c r="A237" s="89" t="s">
        <v>2149</v>
      </c>
      <c r="B237" s="37" t="s">
        <v>2155</v>
      </c>
      <c r="C237" s="37">
        <v>4275</v>
      </c>
      <c r="D237" s="37" t="s">
        <v>1377</v>
      </c>
    </row>
    <row r="238" spans="1:4">
      <c r="A238" s="89" t="s">
        <v>2150</v>
      </c>
      <c r="B238" s="37" t="s">
        <v>2155</v>
      </c>
      <c r="C238" s="37">
        <v>5580</v>
      </c>
      <c r="D238" s="37" t="s">
        <v>1377</v>
      </c>
    </row>
    <row r="239" spans="1:4">
      <c r="A239" s="89" t="s">
        <v>2151</v>
      </c>
      <c r="B239" s="37" t="s">
        <v>2155</v>
      </c>
      <c r="C239" s="37">
        <v>12420</v>
      </c>
      <c r="D239" s="37" t="s">
        <v>1377</v>
      </c>
    </row>
    <row r="240" spans="1:4">
      <c r="A240" s="89" t="s">
        <v>2152</v>
      </c>
      <c r="B240" s="37" t="s">
        <v>2155</v>
      </c>
      <c r="C240" s="37">
        <v>13500</v>
      </c>
      <c r="D240" s="37" t="s">
        <v>1377</v>
      </c>
    </row>
    <row r="241" spans="1:4">
      <c r="A241" s="89" t="s">
        <v>2153</v>
      </c>
      <c r="B241" s="37" t="s">
        <v>2155</v>
      </c>
      <c r="C241" s="37">
        <v>10575</v>
      </c>
      <c r="D241" s="37" t="s">
        <v>1377</v>
      </c>
    </row>
    <row r="242" spans="1:4" ht="30.75" customHeight="1">
      <c r="A242" s="89" t="s">
        <v>2154</v>
      </c>
      <c r="B242" s="37" t="s">
        <v>2155</v>
      </c>
      <c r="C242" s="37">
        <v>24570</v>
      </c>
      <c r="D242" s="37" t="s">
        <v>1377</v>
      </c>
    </row>
  </sheetData>
  <mergeCells count="2">
    <mergeCell ref="A1:K1"/>
    <mergeCell ref="A2:K5"/>
  </mergeCells>
  <hyperlinks>
    <hyperlink ref="A37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K119"/>
  <sheetViews>
    <sheetView topLeftCell="A43" workbookViewId="0">
      <selection activeCell="A8" sqref="A8"/>
    </sheetView>
  </sheetViews>
  <sheetFormatPr defaultRowHeight="15"/>
  <cols>
    <col min="1" max="1" width="27" style="93" customWidth="1"/>
    <col min="2" max="2" width="26.28515625" style="1" customWidth="1"/>
    <col min="3" max="3" width="24.7109375" style="1" customWidth="1"/>
    <col min="4" max="4" width="28.42578125" customWidth="1"/>
  </cols>
  <sheetData>
    <row r="1" spans="1:11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6" spans="1:11" ht="15.75" customHeight="1">
      <c r="A6" s="94" t="s">
        <v>2159</v>
      </c>
      <c r="B6" s="71"/>
      <c r="C6" s="71"/>
      <c r="D6" s="29"/>
    </row>
    <row r="7" spans="1:11" ht="15.75">
      <c r="A7" s="30" t="s">
        <v>401</v>
      </c>
      <c r="B7" s="31" t="s">
        <v>1879</v>
      </c>
      <c r="C7" s="30" t="s">
        <v>1374</v>
      </c>
      <c r="D7" s="30" t="s">
        <v>1375</v>
      </c>
    </row>
    <row r="8" spans="1:11" ht="31.5">
      <c r="A8" s="93" t="s">
        <v>2160</v>
      </c>
      <c r="B8" s="72" t="s">
        <v>2164</v>
      </c>
      <c r="C8" s="36">
        <v>8000</v>
      </c>
      <c r="D8" s="35" t="s">
        <v>1377</v>
      </c>
    </row>
    <row r="9" spans="1:11" ht="31.5">
      <c r="A9" s="93" t="s">
        <v>2161</v>
      </c>
      <c r="B9" s="72" t="s">
        <v>2164</v>
      </c>
      <c r="C9" s="36">
        <v>8000</v>
      </c>
      <c r="D9" s="35" t="s">
        <v>1377</v>
      </c>
    </row>
    <row r="10" spans="1:11" ht="31.5">
      <c r="A10" s="93" t="s">
        <v>2162</v>
      </c>
      <c r="B10" s="72" t="s">
        <v>2165</v>
      </c>
      <c r="C10" s="36">
        <v>9500</v>
      </c>
      <c r="D10" s="35" t="s">
        <v>1377</v>
      </c>
    </row>
    <row r="11" spans="1:11" ht="47.25">
      <c r="A11" s="93" t="s">
        <v>2163</v>
      </c>
      <c r="B11" s="72" t="s">
        <v>2166</v>
      </c>
      <c r="C11" s="36">
        <v>13000</v>
      </c>
      <c r="D11" s="35" t="s">
        <v>1377</v>
      </c>
    </row>
    <row r="12" spans="1:11" ht="31.5">
      <c r="A12" s="93" t="s">
        <v>2167</v>
      </c>
      <c r="B12" s="72" t="s">
        <v>2168</v>
      </c>
      <c r="C12" s="36">
        <v>8800</v>
      </c>
      <c r="D12" s="35" t="s">
        <v>1377</v>
      </c>
    </row>
    <row r="13" spans="1:11" ht="47.25">
      <c r="A13" s="93" t="s">
        <v>2170</v>
      </c>
      <c r="B13" s="72" t="s">
        <v>2169</v>
      </c>
      <c r="C13" s="36">
        <v>46550</v>
      </c>
      <c r="D13" s="35" t="s">
        <v>1377</v>
      </c>
    </row>
    <row r="14" spans="1:11" ht="15.75">
      <c r="A14" s="93" t="s">
        <v>2172</v>
      </c>
      <c r="B14" s="72" t="s">
        <v>2171</v>
      </c>
      <c r="C14" s="36">
        <v>18500</v>
      </c>
      <c r="D14" s="35" t="s">
        <v>1377</v>
      </c>
    </row>
    <row r="15" spans="1:11" ht="15.75">
      <c r="A15" s="93" t="s">
        <v>2173</v>
      </c>
      <c r="B15" s="72" t="s">
        <v>2171</v>
      </c>
      <c r="C15" s="36">
        <v>19150</v>
      </c>
      <c r="D15" s="35" t="s">
        <v>1377</v>
      </c>
    </row>
    <row r="16" spans="1:11" ht="31.5">
      <c r="A16" s="93" t="s">
        <v>2176</v>
      </c>
      <c r="B16" s="72" t="s">
        <v>2174</v>
      </c>
      <c r="C16" s="36">
        <v>140300</v>
      </c>
      <c r="D16" s="35" t="s">
        <v>1377</v>
      </c>
    </row>
    <row r="17" spans="1:4" ht="31.5">
      <c r="A17" s="93" t="s">
        <v>2177</v>
      </c>
      <c r="B17" s="72" t="s">
        <v>2174</v>
      </c>
      <c r="C17" s="36">
        <v>69500</v>
      </c>
      <c r="D17" s="35" t="s">
        <v>1377</v>
      </c>
    </row>
    <row r="18" spans="1:4" ht="31.5">
      <c r="A18" s="93" t="s">
        <v>2178</v>
      </c>
      <c r="B18" s="72" t="s">
        <v>2174</v>
      </c>
      <c r="C18" s="36">
        <v>137900</v>
      </c>
      <c r="D18" s="35" t="s">
        <v>1377</v>
      </c>
    </row>
    <row r="19" spans="1:4" ht="31.5">
      <c r="A19" s="93" t="s">
        <v>2179</v>
      </c>
      <c r="B19" s="72" t="s">
        <v>2174</v>
      </c>
      <c r="C19" s="36">
        <v>69200</v>
      </c>
      <c r="D19" s="35" t="s">
        <v>1377</v>
      </c>
    </row>
    <row r="20" spans="1:4" ht="31.5">
      <c r="A20" s="93" t="s">
        <v>2180</v>
      </c>
      <c r="B20" s="72" t="s">
        <v>2175</v>
      </c>
      <c r="C20" s="36">
        <v>158700</v>
      </c>
      <c r="D20" s="35" t="s">
        <v>1377</v>
      </c>
    </row>
    <row r="21" spans="1:4" ht="31.5">
      <c r="A21" s="93" t="s">
        <v>2181</v>
      </c>
      <c r="B21" s="72" t="s">
        <v>2175</v>
      </c>
      <c r="C21" s="36">
        <v>83300</v>
      </c>
      <c r="D21" s="35" t="s">
        <v>1377</v>
      </c>
    </row>
    <row r="22" spans="1:4" ht="31.5">
      <c r="A22" s="93" t="s">
        <v>2192</v>
      </c>
      <c r="B22" s="72" t="s">
        <v>2182</v>
      </c>
      <c r="C22" s="36">
        <v>15500</v>
      </c>
      <c r="D22" s="35" t="s">
        <v>1377</v>
      </c>
    </row>
    <row r="23" spans="1:4" ht="31.5">
      <c r="A23" s="93" t="s">
        <v>2193</v>
      </c>
      <c r="B23" s="72" t="s">
        <v>2182</v>
      </c>
      <c r="C23" s="36">
        <v>14800</v>
      </c>
      <c r="D23" s="35" t="s">
        <v>1377</v>
      </c>
    </row>
    <row r="24" spans="1:4" ht="31.5">
      <c r="A24" s="93" t="s">
        <v>2194</v>
      </c>
      <c r="B24" s="72" t="s">
        <v>2183</v>
      </c>
      <c r="C24" s="36" t="s">
        <v>2210</v>
      </c>
      <c r="D24" s="35" t="s">
        <v>1377</v>
      </c>
    </row>
    <row r="25" spans="1:4" ht="31.5">
      <c r="A25" s="93" t="s">
        <v>2195</v>
      </c>
      <c r="B25" s="72" t="s">
        <v>2184</v>
      </c>
      <c r="C25" s="36">
        <v>10700</v>
      </c>
      <c r="D25" s="35" t="s">
        <v>1377</v>
      </c>
    </row>
    <row r="26" spans="1:4" ht="31.5">
      <c r="A26" s="93" t="s">
        <v>2196</v>
      </c>
      <c r="B26" s="72" t="s">
        <v>2185</v>
      </c>
      <c r="C26" s="36">
        <v>14980</v>
      </c>
      <c r="D26" s="35" t="s">
        <v>1377</v>
      </c>
    </row>
    <row r="27" spans="1:4" ht="31.5">
      <c r="A27" s="93" t="s">
        <v>2197</v>
      </c>
      <c r="B27" s="72" t="s">
        <v>2184</v>
      </c>
      <c r="C27" s="36">
        <v>17700</v>
      </c>
      <c r="D27" s="35" t="s">
        <v>1377</v>
      </c>
    </row>
    <row r="28" spans="1:4" ht="31.5">
      <c r="A28" s="93" t="s">
        <v>2198</v>
      </c>
      <c r="B28" s="72" t="s">
        <v>2185</v>
      </c>
      <c r="C28" s="36">
        <v>44200</v>
      </c>
      <c r="D28" s="35" t="s">
        <v>1377</v>
      </c>
    </row>
    <row r="29" spans="1:4" ht="31.5">
      <c r="A29" s="93" t="s">
        <v>2199</v>
      </c>
      <c r="B29" s="72" t="s">
        <v>2185</v>
      </c>
      <c r="C29" s="36">
        <v>40500</v>
      </c>
      <c r="D29" s="35" t="s">
        <v>1377</v>
      </c>
    </row>
    <row r="30" spans="1:4" ht="31.5">
      <c r="A30" s="93" t="s">
        <v>2200</v>
      </c>
      <c r="B30" s="72" t="s">
        <v>2186</v>
      </c>
      <c r="C30" s="36">
        <v>8300</v>
      </c>
      <c r="D30" s="35" t="s">
        <v>1377</v>
      </c>
    </row>
    <row r="31" spans="1:4" ht="15.75">
      <c r="A31" s="93" t="s">
        <v>2201</v>
      </c>
      <c r="B31" s="72" t="s">
        <v>2187</v>
      </c>
      <c r="C31" s="36">
        <v>19150</v>
      </c>
      <c r="D31" s="35" t="s">
        <v>1377</v>
      </c>
    </row>
    <row r="32" spans="1:4" ht="31.5">
      <c r="A32" s="93" t="s">
        <v>2202</v>
      </c>
      <c r="B32" s="72" t="s">
        <v>2188</v>
      </c>
      <c r="C32" s="36">
        <v>12400</v>
      </c>
      <c r="D32" s="35" t="s">
        <v>1377</v>
      </c>
    </row>
    <row r="33" spans="1:4" ht="31.5">
      <c r="A33" s="93" t="s">
        <v>2203</v>
      </c>
      <c r="B33" s="72" t="s">
        <v>2188</v>
      </c>
      <c r="C33" s="36">
        <v>12950</v>
      </c>
      <c r="D33" s="35" t="s">
        <v>1377</v>
      </c>
    </row>
    <row r="34" spans="1:4" ht="31.5">
      <c r="A34" s="93" t="s">
        <v>2204</v>
      </c>
      <c r="B34" s="72" t="s">
        <v>2188</v>
      </c>
      <c r="C34" s="36">
        <v>12750</v>
      </c>
      <c r="D34" s="35" t="s">
        <v>1377</v>
      </c>
    </row>
    <row r="35" spans="1:4" ht="31.5">
      <c r="A35" s="93" t="s">
        <v>2205</v>
      </c>
      <c r="B35" s="72" t="s">
        <v>2188</v>
      </c>
      <c r="C35" s="36">
        <v>19150</v>
      </c>
      <c r="D35" s="35" t="s">
        <v>1377</v>
      </c>
    </row>
    <row r="36" spans="1:4" ht="31.5">
      <c r="A36" s="93" t="s">
        <v>2206</v>
      </c>
      <c r="B36" s="72" t="s">
        <v>2189</v>
      </c>
      <c r="C36" s="36">
        <v>34950</v>
      </c>
      <c r="D36" s="35" t="s">
        <v>1377</v>
      </c>
    </row>
    <row r="37" spans="1:4" ht="31.5">
      <c r="A37" s="93" t="s">
        <v>2207</v>
      </c>
      <c r="B37" s="72" t="s">
        <v>2189</v>
      </c>
      <c r="C37" s="36">
        <v>38300</v>
      </c>
      <c r="D37" s="35" t="s">
        <v>1377</v>
      </c>
    </row>
    <row r="38" spans="1:4" ht="15.75">
      <c r="B38" s="72" t="s">
        <v>2190</v>
      </c>
      <c r="C38" s="36">
        <v>4000</v>
      </c>
      <c r="D38" s="35" t="s">
        <v>1377</v>
      </c>
    </row>
    <row r="39" spans="1:4" ht="15.75">
      <c r="A39" s="93" t="s">
        <v>2208</v>
      </c>
      <c r="B39" s="72" t="s">
        <v>2191</v>
      </c>
      <c r="C39" s="36">
        <v>38300</v>
      </c>
      <c r="D39" s="35" t="s">
        <v>1377</v>
      </c>
    </row>
    <row r="40" spans="1:4" ht="15.75">
      <c r="A40" s="93" t="s">
        <v>2209</v>
      </c>
      <c r="B40" s="72" t="s">
        <v>2191</v>
      </c>
      <c r="C40" s="36">
        <v>34350</v>
      </c>
      <c r="D40" s="35" t="s">
        <v>1377</v>
      </c>
    </row>
    <row r="41" spans="1:4" ht="15.75">
      <c r="A41" s="93" t="s">
        <v>2232</v>
      </c>
      <c r="B41" s="72" t="s">
        <v>2211</v>
      </c>
      <c r="C41" s="36">
        <v>38950</v>
      </c>
      <c r="D41" s="35" t="s">
        <v>1377</v>
      </c>
    </row>
    <row r="42" spans="1:4" ht="15.75">
      <c r="A42" s="93" t="s">
        <v>2233</v>
      </c>
      <c r="B42" s="72" t="s">
        <v>2212</v>
      </c>
      <c r="C42" s="36">
        <v>4300</v>
      </c>
      <c r="D42" s="35" t="s">
        <v>1377</v>
      </c>
    </row>
    <row r="43" spans="1:4" ht="15.75">
      <c r="A43" s="93" t="s">
        <v>2234</v>
      </c>
      <c r="B43" s="72" t="s">
        <v>2212</v>
      </c>
      <c r="C43" s="36">
        <v>5070</v>
      </c>
      <c r="D43" s="35" t="s">
        <v>1377</v>
      </c>
    </row>
    <row r="44" spans="1:4" ht="47.25">
      <c r="A44" s="93" t="s">
        <v>2235</v>
      </c>
      <c r="B44" s="72" t="s">
        <v>2213</v>
      </c>
      <c r="C44" s="36">
        <v>23200</v>
      </c>
      <c r="D44" s="35" t="s">
        <v>1377</v>
      </c>
    </row>
    <row r="45" spans="1:4" ht="31.5">
      <c r="A45" s="93" t="s">
        <v>2236</v>
      </c>
      <c r="B45" s="72" t="s">
        <v>2214</v>
      </c>
      <c r="C45" s="36">
        <v>22750</v>
      </c>
      <c r="D45" s="35" t="s">
        <v>1377</v>
      </c>
    </row>
    <row r="46" spans="1:4" ht="31.5">
      <c r="A46" s="93" t="s">
        <v>2237</v>
      </c>
      <c r="B46" s="72" t="s">
        <v>2214</v>
      </c>
      <c r="C46" s="36">
        <v>24680</v>
      </c>
      <c r="D46" s="35" t="s">
        <v>1377</v>
      </c>
    </row>
    <row r="47" spans="1:4" ht="31.5">
      <c r="A47" s="93" t="s">
        <v>2238</v>
      </c>
      <c r="B47" s="72" t="s">
        <v>2214</v>
      </c>
      <c r="C47" s="36">
        <v>25580</v>
      </c>
      <c r="D47" s="35" t="s">
        <v>1377</v>
      </c>
    </row>
    <row r="48" spans="1:4" ht="15.75">
      <c r="A48" s="93" t="s">
        <v>2239</v>
      </c>
      <c r="B48" s="72" t="s">
        <v>2215</v>
      </c>
      <c r="C48" s="36">
        <v>81700</v>
      </c>
      <c r="D48" s="35" t="s">
        <v>1377</v>
      </c>
    </row>
    <row r="49" spans="1:4" ht="15.75">
      <c r="A49" s="93" t="s">
        <v>2240</v>
      </c>
      <c r="B49" s="72" t="s">
        <v>2216</v>
      </c>
      <c r="C49" s="36">
        <v>4000</v>
      </c>
      <c r="D49" s="35" t="s">
        <v>1377</v>
      </c>
    </row>
    <row r="50" spans="1:4" ht="15.75">
      <c r="A50" s="93" t="s">
        <v>2241</v>
      </c>
      <c r="B50" s="72" t="s">
        <v>2217</v>
      </c>
      <c r="C50" s="36">
        <v>6500</v>
      </c>
      <c r="D50" s="35" t="s">
        <v>1377</v>
      </c>
    </row>
    <row r="51" spans="1:4" ht="15.75">
      <c r="A51" s="93" t="s">
        <v>2242</v>
      </c>
      <c r="B51" s="72" t="s">
        <v>2218</v>
      </c>
      <c r="C51" s="36">
        <v>3000</v>
      </c>
      <c r="D51" s="35" t="s">
        <v>1377</v>
      </c>
    </row>
    <row r="52" spans="1:4" ht="15.75">
      <c r="A52" s="93" t="s">
        <v>2243</v>
      </c>
      <c r="B52" s="72" t="s">
        <v>2219</v>
      </c>
      <c r="C52" s="36">
        <v>75700</v>
      </c>
      <c r="D52" s="35" t="s">
        <v>1377</v>
      </c>
    </row>
    <row r="53" spans="1:4" ht="15.75">
      <c r="A53" s="93" t="s">
        <v>2244</v>
      </c>
      <c r="B53" s="72" t="s">
        <v>2220</v>
      </c>
      <c r="C53" s="36">
        <v>75300</v>
      </c>
      <c r="D53" s="35" t="s">
        <v>1377</v>
      </c>
    </row>
    <row r="54" spans="1:4" ht="15.75">
      <c r="A54" s="93" t="s">
        <v>2245</v>
      </c>
      <c r="B54" s="72" t="s">
        <v>2221</v>
      </c>
      <c r="C54" s="36">
        <v>75000</v>
      </c>
      <c r="D54" s="35" t="s">
        <v>1377</v>
      </c>
    </row>
    <row r="55" spans="1:4" ht="15.75">
      <c r="A55" s="93" t="s">
        <v>2246</v>
      </c>
      <c r="B55" s="72" t="s">
        <v>2221</v>
      </c>
      <c r="C55" s="36">
        <v>77980</v>
      </c>
      <c r="D55" s="35" t="s">
        <v>1377</v>
      </c>
    </row>
    <row r="56" spans="1:4" ht="31.5">
      <c r="A56" s="93" t="s">
        <v>2247</v>
      </c>
      <c r="B56" s="72" t="s">
        <v>2222</v>
      </c>
      <c r="C56" s="36">
        <v>28850</v>
      </c>
      <c r="D56" s="35" t="s">
        <v>1377</v>
      </c>
    </row>
    <row r="57" spans="1:4" ht="15.75">
      <c r="A57" s="93" t="s">
        <v>2248</v>
      </c>
      <c r="B57" s="72" t="s">
        <v>2223</v>
      </c>
      <c r="C57" s="36">
        <v>33700</v>
      </c>
      <c r="D57" s="35" t="s">
        <v>1377</v>
      </c>
    </row>
    <row r="58" spans="1:4" ht="31.5">
      <c r="A58" s="93" t="s">
        <v>2249</v>
      </c>
      <c r="B58" s="72" t="s">
        <v>2224</v>
      </c>
      <c r="C58" s="36">
        <v>38800</v>
      </c>
      <c r="D58" s="35" t="s">
        <v>1377</v>
      </c>
    </row>
    <row r="59" spans="1:4" ht="15.75">
      <c r="A59" s="93" t="s">
        <v>2250</v>
      </c>
      <c r="B59" s="72" t="s">
        <v>2225</v>
      </c>
      <c r="C59" s="36">
        <v>1450</v>
      </c>
      <c r="D59" s="35" t="s">
        <v>1377</v>
      </c>
    </row>
    <row r="60" spans="1:4" ht="15.75">
      <c r="A60" s="93" t="s">
        <v>2251</v>
      </c>
      <c r="B60" s="72" t="s">
        <v>2225</v>
      </c>
      <c r="C60" s="36">
        <v>3950</v>
      </c>
      <c r="D60" s="35" t="s">
        <v>1377</v>
      </c>
    </row>
    <row r="61" spans="1:4" ht="15.75">
      <c r="A61" s="93" t="s">
        <v>2252</v>
      </c>
      <c r="B61" s="72" t="s">
        <v>2225</v>
      </c>
      <c r="C61" s="36">
        <v>1800</v>
      </c>
      <c r="D61" s="35" t="s">
        <v>1377</v>
      </c>
    </row>
    <row r="62" spans="1:4" ht="15.75">
      <c r="A62" s="93" t="s">
        <v>2253</v>
      </c>
      <c r="B62" s="72" t="s">
        <v>2225</v>
      </c>
      <c r="C62" s="36">
        <v>1690</v>
      </c>
      <c r="D62" s="35" t="s">
        <v>1377</v>
      </c>
    </row>
    <row r="63" spans="1:4" ht="15.75">
      <c r="A63" s="93" t="s">
        <v>2254</v>
      </c>
      <c r="B63" s="72" t="s">
        <v>2226</v>
      </c>
      <c r="C63" s="36">
        <v>790</v>
      </c>
      <c r="D63" s="35" t="s">
        <v>1377</v>
      </c>
    </row>
    <row r="64" spans="1:4" ht="15.75">
      <c r="A64" s="93" t="s">
        <v>2255</v>
      </c>
      <c r="B64" s="72" t="s">
        <v>2226</v>
      </c>
      <c r="C64" s="36">
        <v>880</v>
      </c>
      <c r="D64" s="35" t="s">
        <v>1377</v>
      </c>
    </row>
    <row r="65" spans="1:4" ht="15.75">
      <c r="A65" s="93" t="s">
        <v>2256</v>
      </c>
      <c r="B65" s="72" t="s">
        <v>2227</v>
      </c>
      <c r="C65" s="36">
        <v>0</v>
      </c>
      <c r="D65" s="35" t="s">
        <v>1377</v>
      </c>
    </row>
    <row r="66" spans="1:4" ht="15.75">
      <c r="A66" s="93" t="s">
        <v>2257</v>
      </c>
      <c r="B66" s="72" t="s">
        <v>2227</v>
      </c>
      <c r="C66" s="36"/>
      <c r="D66" s="35" t="s">
        <v>1377</v>
      </c>
    </row>
    <row r="67" spans="1:4" ht="31.5">
      <c r="B67" s="72" t="s">
        <v>2228</v>
      </c>
      <c r="C67" s="36">
        <v>28900</v>
      </c>
      <c r="D67" s="35" t="s">
        <v>1377</v>
      </c>
    </row>
    <row r="68" spans="1:4" ht="15.75">
      <c r="A68" s="93" t="s">
        <v>2258</v>
      </c>
      <c r="B68" s="72" t="s">
        <v>2229</v>
      </c>
      <c r="C68" s="36"/>
      <c r="D68" s="35" t="s">
        <v>1377</v>
      </c>
    </row>
    <row r="69" spans="1:4" ht="31.5">
      <c r="A69" s="93" t="s">
        <v>2259</v>
      </c>
      <c r="B69" s="72" t="s">
        <v>2230</v>
      </c>
      <c r="C69" s="36">
        <v>6550</v>
      </c>
      <c r="D69" s="35" t="s">
        <v>1377</v>
      </c>
    </row>
    <row r="70" spans="1:4" ht="15.75">
      <c r="A70" s="93" t="s">
        <v>2260</v>
      </c>
      <c r="B70" s="72" t="s">
        <v>2231</v>
      </c>
      <c r="C70" s="36">
        <v>0</v>
      </c>
      <c r="D70" s="35" t="s">
        <v>1377</v>
      </c>
    </row>
    <row r="71" spans="1:4" ht="47.25">
      <c r="A71" s="93" t="s">
        <v>2273</v>
      </c>
      <c r="B71" s="72" t="s">
        <v>2261</v>
      </c>
      <c r="C71" s="36">
        <v>1350</v>
      </c>
      <c r="D71" s="35" t="s">
        <v>1377</v>
      </c>
    </row>
    <row r="72" spans="1:4" ht="47.25">
      <c r="A72" s="93" t="s">
        <v>2274</v>
      </c>
      <c r="B72" s="72" t="s">
        <v>2261</v>
      </c>
      <c r="C72" s="36">
        <v>1480</v>
      </c>
      <c r="D72" s="35" t="s">
        <v>1377</v>
      </c>
    </row>
    <row r="73" spans="1:4" ht="47.25">
      <c r="A73" s="93" t="s">
        <v>2275</v>
      </c>
      <c r="B73" s="72" t="s">
        <v>2261</v>
      </c>
      <c r="C73" s="36">
        <v>1480</v>
      </c>
      <c r="D73" s="35" t="s">
        <v>1377</v>
      </c>
    </row>
    <row r="74" spans="1:4" ht="47.25">
      <c r="A74" s="93" t="s">
        <v>2276</v>
      </c>
      <c r="B74" s="72" t="s">
        <v>2261</v>
      </c>
      <c r="C74" s="36">
        <v>1610</v>
      </c>
      <c r="D74" s="35" t="s">
        <v>1377</v>
      </c>
    </row>
    <row r="75" spans="1:4" ht="31.5">
      <c r="A75" s="93" t="s">
        <v>2277</v>
      </c>
      <c r="B75" s="72" t="s">
        <v>2262</v>
      </c>
      <c r="C75" s="36">
        <v>1210</v>
      </c>
      <c r="D75" s="35" t="s">
        <v>1377</v>
      </c>
    </row>
    <row r="76" spans="1:4" ht="31.5">
      <c r="A76" s="93" t="s">
        <v>2278</v>
      </c>
      <c r="B76" s="72" t="s">
        <v>2263</v>
      </c>
      <c r="C76" s="36">
        <v>950</v>
      </c>
      <c r="D76" s="35" t="s">
        <v>1377</v>
      </c>
    </row>
    <row r="77" spans="1:4" ht="31.5">
      <c r="A77" s="93" t="s">
        <v>2279</v>
      </c>
      <c r="B77" s="72" t="s">
        <v>2263</v>
      </c>
      <c r="C77" s="36">
        <v>1060</v>
      </c>
      <c r="D77" s="35" t="s">
        <v>1377</v>
      </c>
    </row>
    <row r="78" spans="1:4" ht="47.25">
      <c r="A78" s="93" t="s">
        <v>2280</v>
      </c>
      <c r="B78" s="72" t="s">
        <v>2264</v>
      </c>
      <c r="C78" s="36">
        <v>770</v>
      </c>
      <c r="D78" s="35" t="s">
        <v>1377</v>
      </c>
    </row>
    <row r="79" spans="1:4" ht="31.5">
      <c r="A79" s="93" t="s">
        <v>2281</v>
      </c>
      <c r="B79" s="72" t="s">
        <v>2262</v>
      </c>
      <c r="C79" s="36">
        <v>1640</v>
      </c>
      <c r="D79" s="35" t="s">
        <v>1377</v>
      </c>
    </row>
    <row r="80" spans="1:4" ht="31.5">
      <c r="A80" s="93" t="s">
        <v>2282</v>
      </c>
      <c r="B80" s="72" t="s">
        <v>2262</v>
      </c>
      <c r="C80" s="36">
        <v>1980</v>
      </c>
      <c r="D80" s="35" t="s">
        <v>1377</v>
      </c>
    </row>
    <row r="81" spans="1:4" ht="31.5">
      <c r="A81" s="93" t="s">
        <v>2283</v>
      </c>
      <c r="B81" s="72" t="s">
        <v>2262</v>
      </c>
      <c r="C81" s="36">
        <v>1360</v>
      </c>
      <c r="D81" s="35" t="s">
        <v>1377</v>
      </c>
    </row>
    <row r="82" spans="1:4" ht="31.5">
      <c r="A82" s="93" t="s">
        <v>2284</v>
      </c>
      <c r="B82" s="72" t="s">
        <v>2262</v>
      </c>
      <c r="C82" s="36">
        <v>1570</v>
      </c>
      <c r="D82" s="35" t="s">
        <v>1377</v>
      </c>
    </row>
    <row r="83" spans="1:4" ht="31.5">
      <c r="A83" s="93" t="s">
        <v>2285</v>
      </c>
      <c r="B83" s="72" t="s">
        <v>2262</v>
      </c>
      <c r="C83" s="36">
        <v>1140</v>
      </c>
      <c r="D83" s="35" t="s">
        <v>1377</v>
      </c>
    </row>
    <row r="84" spans="1:4" ht="31.5">
      <c r="A84" s="93" t="s">
        <v>2286</v>
      </c>
      <c r="B84" s="72" t="s">
        <v>2262</v>
      </c>
      <c r="C84" s="36">
        <v>1320</v>
      </c>
      <c r="D84" s="35" t="s">
        <v>1377</v>
      </c>
    </row>
    <row r="85" spans="1:4" ht="31.5">
      <c r="A85" s="93" t="s">
        <v>2287</v>
      </c>
      <c r="B85" s="72" t="s">
        <v>2262</v>
      </c>
      <c r="C85" s="36">
        <v>1880</v>
      </c>
      <c r="D85" s="35" t="s">
        <v>1377</v>
      </c>
    </row>
    <row r="86" spans="1:4" ht="31.5">
      <c r="A86" s="93" t="s">
        <v>2288</v>
      </c>
      <c r="B86" s="72" t="s">
        <v>2262</v>
      </c>
      <c r="C86" s="36">
        <v>2100</v>
      </c>
      <c r="D86" s="35" t="s">
        <v>1377</v>
      </c>
    </row>
    <row r="87" spans="1:4" ht="31.5">
      <c r="A87" s="93" t="s">
        <v>2289</v>
      </c>
      <c r="B87" s="72" t="s">
        <v>2262</v>
      </c>
      <c r="C87" s="36">
        <v>830</v>
      </c>
      <c r="D87" s="35" t="s">
        <v>1377</v>
      </c>
    </row>
    <row r="88" spans="1:4" ht="31.5">
      <c r="A88" s="93" t="s">
        <v>2290</v>
      </c>
      <c r="B88" s="72" t="s">
        <v>2262</v>
      </c>
      <c r="C88" s="36">
        <v>830</v>
      </c>
      <c r="D88" s="35" t="s">
        <v>1377</v>
      </c>
    </row>
    <row r="89" spans="1:4" ht="31.5">
      <c r="A89" s="93" t="s">
        <v>2291</v>
      </c>
      <c r="B89" s="72" t="s">
        <v>2262</v>
      </c>
      <c r="C89" s="36">
        <v>1040</v>
      </c>
      <c r="D89" s="35" t="s">
        <v>1377</v>
      </c>
    </row>
    <row r="90" spans="1:4" ht="31.5">
      <c r="A90" s="93" t="s">
        <v>2292</v>
      </c>
      <c r="B90" s="72" t="s">
        <v>2262</v>
      </c>
      <c r="C90" s="36">
        <v>1040</v>
      </c>
      <c r="D90" s="35" t="s">
        <v>1377</v>
      </c>
    </row>
    <row r="91" spans="1:4" ht="47.25">
      <c r="A91" s="93" t="s">
        <v>2293</v>
      </c>
      <c r="B91" s="72" t="s">
        <v>2265</v>
      </c>
      <c r="C91" s="36">
        <v>2150</v>
      </c>
      <c r="D91" s="35" t="s">
        <v>1377</v>
      </c>
    </row>
    <row r="92" spans="1:4" ht="47.25">
      <c r="A92" s="93" t="s">
        <v>2294</v>
      </c>
      <c r="B92" s="72" t="s">
        <v>2265</v>
      </c>
      <c r="C92" s="36">
        <v>1320</v>
      </c>
      <c r="D92" s="35" t="s">
        <v>1377</v>
      </c>
    </row>
    <row r="93" spans="1:4" ht="31.5">
      <c r="A93" s="93" t="s">
        <v>2295</v>
      </c>
      <c r="B93" s="72" t="s">
        <v>2266</v>
      </c>
      <c r="C93" s="36">
        <v>1550</v>
      </c>
      <c r="D93" s="35" t="s">
        <v>1377</v>
      </c>
    </row>
    <row r="94" spans="1:4" ht="31.5">
      <c r="A94" s="93" t="s">
        <v>2296</v>
      </c>
      <c r="B94" s="72" t="s">
        <v>2266</v>
      </c>
      <c r="C94" s="36">
        <v>1550</v>
      </c>
      <c r="D94" s="35" t="s">
        <v>1377</v>
      </c>
    </row>
    <row r="95" spans="1:4" ht="31.5">
      <c r="A95" s="93" t="s">
        <v>2297</v>
      </c>
      <c r="B95" s="72" t="s">
        <v>2262</v>
      </c>
      <c r="C95" s="36">
        <v>1040</v>
      </c>
      <c r="D95" s="35" t="s">
        <v>1377</v>
      </c>
    </row>
    <row r="96" spans="1:4" ht="31.5">
      <c r="A96" s="93" t="s">
        <v>2298</v>
      </c>
      <c r="B96" s="72" t="s">
        <v>2262</v>
      </c>
      <c r="C96" s="36">
        <v>1100</v>
      </c>
      <c r="D96" s="35" t="s">
        <v>1377</v>
      </c>
    </row>
    <row r="97" spans="1:4" ht="31.5">
      <c r="A97" s="93" t="s">
        <v>2299</v>
      </c>
      <c r="B97" s="72" t="s">
        <v>2262</v>
      </c>
      <c r="C97" s="36">
        <v>1310</v>
      </c>
      <c r="D97" s="35" t="s">
        <v>1377</v>
      </c>
    </row>
    <row r="98" spans="1:4" ht="31.5">
      <c r="A98" s="93" t="s">
        <v>2300</v>
      </c>
      <c r="B98" s="72" t="s">
        <v>2262</v>
      </c>
      <c r="C98" s="36">
        <v>1040</v>
      </c>
      <c r="D98" s="35" t="s">
        <v>1377</v>
      </c>
    </row>
    <row r="99" spans="1:4" ht="31.5">
      <c r="A99" s="93" t="s">
        <v>2301</v>
      </c>
      <c r="B99" s="72" t="s">
        <v>2262</v>
      </c>
      <c r="C99" s="36">
        <v>1240</v>
      </c>
      <c r="D99" s="35" t="s">
        <v>1377</v>
      </c>
    </row>
    <row r="100" spans="1:4" ht="31.5">
      <c r="A100" s="93" t="s">
        <v>2302</v>
      </c>
      <c r="B100" s="72" t="s">
        <v>2262</v>
      </c>
      <c r="C100" s="36">
        <v>1420</v>
      </c>
      <c r="D100" s="35" t="s">
        <v>1377</v>
      </c>
    </row>
    <row r="101" spans="1:4" ht="31.5">
      <c r="A101" s="93" t="s">
        <v>2303</v>
      </c>
      <c r="B101" s="72" t="s">
        <v>2262</v>
      </c>
      <c r="C101" s="36">
        <v>1100</v>
      </c>
      <c r="D101" s="35" t="s">
        <v>1377</v>
      </c>
    </row>
    <row r="102" spans="1:4" ht="31.5">
      <c r="A102" s="93" t="s">
        <v>2304</v>
      </c>
      <c r="B102" s="72" t="s">
        <v>2262</v>
      </c>
      <c r="C102" s="36">
        <v>1310</v>
      </c>
      <c r="D102" s="35" t="s">
        <v>1377</v>
      </c>
    </row>
    <row r="103" spans="1:4" ht="31.5">
      <c r="A103" s="93" t="s">
        <v>2305</v>
      </c>
      <c r="B103" s="72" t="s">
        <v>2267</v>
      </c>
      <c r="C103" s="36">
        <v>750</v>
      </c>
      <c r="D103" s="35" t="s">
        <v>1377</v>
      </c>
    </row>
    <row r="104" spans="1:4" ht="47.25">
      <c r="A104" s="93" t="s">
        <v>2306</v>
      </c>
      <c r="B104" s="72" t="s">
        <v>2268</v>
      </c>
      <c r="C104" s="36">
        <v>1050</v>
      </c>
      <c r="D104" s="35" t="s">
        <v>1377</v>
      </c>
    </row>
    <row r="105" spans="1:4" ht="47.25">
      <c r="A105" s="93" t="s">
        <v>2307</v>
      </c>
      <c r="B105" s="72" t="s">
        <v>2265</v>
      </c>
      <c r="C105" s="36">
        <v>1140</v>
      </c>
      <c r="D105" s="35" t="s">
        <v>1377</v>
      </c>
    </row>
    <row r="106" spans="1:4" ht="47.25">
      <c r="A106" s="93" t="s">
        <v>2308</v>
      </c>
      <c r="B106" s="72" t="s">
        <v>2265</v>
      </c>
      <c r="C106" s="36">
        <v>1140</v>
      </c>
      <c r="D106" s="35" t="s">
        <v>1377</v>
      </c>
    </row>
    <row r="107" spans="1:4" ht="47.25">
      <c r="A107" s="93" t="s">
        <v>2309</v>
      </c>
      <c r="B107" s="72" t="s">
        <v>2265</v>
      </c>
      <c r="C107" s="36">
        <v>1320</v>
      </c>
      <c r="D107" s="35" t="s">
        <v>1377</v>
      </c>
    </row>
    <row r="108" spans="1:4" ht="47.25">
      <c r="A108" s="93" t="s">
        <v>2310</v>
      </c>
      <c r="B108" s="72" t="s">
        <v>2269</v>
      </c>
      <c r="C108" s="36">
        <v>1000</v>
      </c>
      <c r="D108" s="35" t="s">
        <v>1377</v>
      </c>
    </row>
    <row r="109" spans="1:4" ht="47.25">
      <c r="A109" s="93" t="s">
        <v>2311</v>
      </c>
      <c r="B109" s="72" t="s">
        <v>2269</v>
      </c>
      <c r="C109" s="36">
        <v>1070</v>
      </c>
      <c r="D109" s="35" t="s">
        <v>1377</v>
      </c>
    </row>
    <row r="110" spans="1:4" ht="47.25">
      <c r="A110" s="93" t="s">
        <v>2312</v>
      </c>
      <c r="B110" s="72" t="s">
        <v>2264</v>
      </c>
      <c r="C110" s="36">
        <v>755</v>
      </c>
      <c r="D110" s="35" t="s">
        <v>1377</v>
      </c>
    </row>
    <row r="111" spans="1:4" ht="31.5">
      <c r="A111" s="93" t="s">
        <v>2313</v>
      </c>
      <c r="B111" s="72" t="s">
        <v>2270</v>
      </c>
      <c r="C111" s="36">
        <v>1510</v>
      </c>
      <c r="D111" s="35" t="s">
        <v>1377</v>
      </c>
    </row>
    <row r="112" spans="1:4" ht="31.5">
      <c r="A112" s="93" t="s">
        <v>2314</v>
      </c>
      <c r="B112" s="72" t="s">
        <v>2270</v>
      </c>
      <c r="C112" s="36">
        <v>1510</v>
      </c>
      <c r="D112" s="35" t="s">
        <v>1377</v>
      </c>
    </row>
    <row r="113" spans="1:4" ht="31.5">
      <c r="A113" s="93" t="s">
        <v>2315</v>
      </c>
      <c r="B113" s="72" t="s">
        <v>2270</v>
      </c>
      <c r="C113" s="36">
        <v>1510</v>
      </c>
      <c r="D113" s="35" t="s">
        <v>1377</v>
      </c>
    </row>
    <row r="114" spans="1:4" ht="31.5">
      <c r="A114" s="93" t="s">
        <v>2316</v>
      </c>
      <c r="B114" s="72" t="s">
        <v>2270</v>
      </c>
      <c r="C114" s="36">
        <v>1820</v>
      </c>
      <c r="D114" s="35" t="s">
        <v>1377</v>
      </c>
    </row>
    <row r="115" spans="1:4" ht="31.5">
      <c r="A115" s="93" t="s">
        <v>2317</v>
      </c>
      <c r="B115" s="72" t="s">
        <v>2270</v>
      </c>
      <c r="C115" s="36">
        <v>1340</v>
      </c>
      <c r="D115" s="35" t="s">
        <v>1377</v>
      </c>
    </row>
    <row r="116" spans="1:4" ht="31.5">
      <c r="A116" s="93" t="s">
        <v>2318</v>
      </c>
      <c r="B116" s="72" t="s">
        <v>2271</v>
      </c>
      <c r="C116" s="36">
        <v>2080</v>
      </c>
      <c r="D116" s="35" t="s">
        <v>1377</v>
      </c>
    </row>
    <row r="117" spans="1:4" ht="31.5">
      <c r="A117" s="93" t="s">
        <v>2319</v>
      </c>
      <c r="B117" s="72" t="s">
        <v>2270</v>
      </c>
      <c r="C117" s="36">
        <v>1770</v>
      </c>
      <c r="D117" s="35" t="s">
        <v>1377</v>
      </c>
    </row>
    <row r="118" spans="1:4" ht="31.5">
      <c r="A118" s="93" t="s">
        <v>2320</v>
      </c>
      <c r="B118" s="72" t="s">
        <v>2270</v>
      </c>
      <c r="C118" s="36">
        <v>1340</v>
      </c>
      <c r="D118" s="35" t="s">
        <v>1377</v>
      </c>
    </row>
    <row r="119" spans="1:4" ht="31.5">
      <c r="A119" s="93" t="s">
        <v>2321</v>
      </c>
      <c r="B119" s="72" t="s">
        <v>2272</v>
      </c>
      <c r="C119" s="36">
        <v>2600</v>
      </c>
      <c r="D119" s="35" t="s">
        <v>1377</v>
      </c>
    </row>
  </sheetData>
  <mergeCells count="2">
    <mergeCell ref="A1:K1"/>
    <mergeCell ref="A2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E847"/>
  <sheetViews>
    <sheetView topLeftCell="A322" workbookViewId="0">
      <selection activeCell="A268" sqref="A268:XFD271"/>
    </sheetView>
  </sheetViews>
  <sheetFormatPr defaultRowHeight="15"/>
  <cols>
    <col min="1" max="1" width="28.140625" style="34" customWidth="1"/>
    <col min="2" max="2" width="41.28515625" style="25" customWidth="1"/>
    <col min="3" max="3" width="8.42578125" style="26" customWidth="1"/>
    <col min="4" max="4" width="0.140625" customWidth="1"/>
    <col min="5" max="5" width="25.85546875" customWidth="1"/>
  </cols>
  <sheetData>
    <row r="1" spans="1:5">
      <c r="A1" s="261" t="s">
        <v>0</v>
      </c>
      <c r="B1" s="261"/>
      <c r="C1" s="261"/>
      <c r="D1" s="261"/>
      <c r="E1" s="261"/>
    </row>
    <row r="2" spans="1:5">
      <c r="A2" s="261" t="s">
        <v>4098</v>
      </c>
      <c r="B2" s="261"/>
      <c r="C2" s="261"/>
      <c r="D2" s="261"/>
      <c r="E2" s="261"/>
    </row>
    <row r="3" spans="1:5">
      <c r="A3" s="261"/>
      <c r="B3" s="261"/>
      <c r="C3" s="261"/>
      <c r="D3" s="261"/>
      <c r="E3" s="261"/>
    </row>
    <row r="4" spans="1:5">
      <c r="A4" s="261"/>
      <c r="B4" s="261"/>
      <c r="C4" s="261"/>
      <c r="D4" s="261"/>
      <c r="E4" s="261"/>
    </row>
    <row r="5" spans="1:5">
      <c r="A5" s="261"/>
      <c r="B5" s="261"/>
      <c r="C5" s="261"/>
      <c r="D5" s="261"/>
      <c r="E5" s="261"/>
    </row>
    <row r="6" spans="1:5" ht="30">
      <c r="A6" s="120"/>
      <c r="B6"/>
      <c r="C6" s="121"/>
      <c r="D6" s="122"/>
      <c r="E6" s="123" t="s">
        <v>3399</v>
      </c>
    </row>
    <row r="7" spans="1:5" ht="15.75" thickBot="1">
      <c r="A7" s="124" t="s">
        <v>3400</v>
      </c>
      <c r="B7" s="124" t="s">
        <v>3401</v>
      </c>
      <c r="C7" s="124" t="s">
        <v>3402</v>
      </c>
      <c r="D7" s="125" t="s">
        <v>3403</v>
      </c>
      <c r="E7" s="126" t="s">
        <v>3404</v>
      </c>
    </row>
    <row r="8" spans="1:5" ht="19.5">
      <c r="A8" s="127"/>
      <c r="B8"/>
      <c r="C8"/>
      <c r="D8" s="122" t="s">
        <v>3402</v>
      </c>
      <c r="E8" s="128" t="s">
        <v>3402</v>
      </c>
    </row>
    <row r="9" spans="1:5" ht="19.5">
      <c r="A9" s="127" t="s">
        <v>3405</v>
      </c>
      <c r="B9"/>
      <c r="C9"/>
      <c r="D9" s="122" t="s">
        <v>3402</v>
      </c>
      <c r="E9" s="128" t="s">
        <v>3402</v>
      </c>
    </row>
    <row r="10" spans="1:5">
      <c r="A10" s="129" t="s">
        <v>3406</v>
      </c>
      <c r="B10" t="s">
        <v>2587</v>
      </c>
      <c r="C10" t="s">
        <v>3407</v>
      </c>
      <c r="D10" s="122">
        <v>7657.1262187499988</v>
      </c>
      <c r="E10" s="128">
        <v>8805.6951515624987</v>
      </c>
    </row>
    <row r="11" spans="1:5">
      <c r="A11" s="129" t="s">
        <v>3408</v>
      </c>
      <c r="B11" t="s">
        <v>2587</v>
      </c>
      <c r="C11" t="s">
        <v>3407</v>
      </c>
      <c r="D11" s="122">
        <v>6635.4949687499993</v>
      </c>
      <c r="E11" s="128">
        <v>7630.8192140624988</v>
      </c>
    </row>
    <row r="12" spans="1:5">
      <c r="A12" s="129" t="s">
        <v>3409</v>
      </c>
      <c r="B12" t="s">
        <v>2587</v>
      </c>
      <c r="C12" t="s">
        <v>3407</v>
      </c>
      <c r="D12" s="122">
        <v>7657.1262187499988</v>
      </c>
      <c r="E12" s="128">
        <v>8805.6951515624987</v>
      </c>
    </row>
    <row r="13" spans="1:5">
      <c r="A13" s="129" t="s">
        <v>3410</v>
      </c>
      <c r="B13" t="s">
        <v>2587</v>
      </c>
      <c r="C13" t="s">
        <v>3407</v>
      </c>
      <c r="D13" s="122">
        <v>6635.4949687499993</v>
      </c>
      <c r="E13" s="128">
        <v>7630.8192140624988</v>
      </c>
    </row>
    <row r="14" spans="1:5" ht="19.5">
      <c r="A14" s="127"/>
      <c r="B14"/>
      <c r="C14"/>
      <c r="D14" s="122" t="s">
        <v>3402</v>
      </c>
      <c r="E14" s="128" t="s">
        <v>3402</v>
      </c>
    </row>
    <row r="15" spans="1:5" ht="19.5">
      <c r="A15" s="127" t="s">
        <v>3411</v>
      </c>
      <c r="B15"/>
      <c r="C15"/>
      <c r="D15" s="122" t="s">
        <v>3402</v>
      </c>
      <c r="E15" s="128" t="s">
        <v>3402</v>
      </c>
    </row>
    <row r="16" spans="1:5">
      <c r="A16" s="129" t="s">
        <v>3412</v>
      </c>
      <c r="B16" t="s">
        <v>3413</v>
      </c>
      <c r="C16" t="s">
        <v>3407</v>
      </c>
      <c r="D16" s="122">
        <v>3327.7935249999996</v>
      </c>
      <c r="E16" s="128">
        <v>3826.9625537499992</v>
      </c>
    </row>
    <row r="17" spans="1:5">
      <c r="A17" s="129" t="s">
        <v>3414</v>
      </c>
      <c r="B17" t="s">
        <v>3415</v>
      </c>
      <c r="C17" t="s">
        <v>3407</v>
      </c>
      <c r="D17" s="122">
        <v>3661.5263999999993</v>
      </c>
      <c r="E17" s="128">
        <v>4210.7553599999992</v>
      </c>
    </row>
    <row r="18" spans="1:5">
      <c r="A18" s="129" t="s">
        <v>3416</v>
      </c>
      <c r="B18" t="s">
        <v>3417</v>
      </c>
      <c r="C18" t="s">
        <v>3407</v>
      </c>
      <c r="D18" s="122">
        <v>2946.384524999999</v>
      </c>
      <c r="E18" s="128">
        <v>3388.3422037499986</v>
      </c>
    </row>
    <row r="19" spans="1:5">
      <c r="A19" s="129" t="s">
        <v>3418</v>
      </c>
      <c r="B19" t="s">
        <v>3419</v>
      </c>
      <c r="C19" t="s">
        <v>3407</v>
      </c>
      <c r="D19" s="122">
        <v>3280.1173999999996</v>
      </c>
      <c r="E19" s="128">
        <v>3772.1350099999995</v>
      </c>
    </row>
    <row r="20" spans="1:5">
      <c r="A20" s="129" t="s">
        <v>3420</v>
      </c>
      <c r="B20" t="s">
        <v>3421</v>
      </c>
      <c r="C20" t="s">
        <v>3407</v>
      </c>
      <c r="D20" s="122">
        <v>2374.2710249999996</v>
      </c>
      <c r="E20" s="128">
        <v>2730.4116787499993</v>
      </c>
    </row>
    <row r="21" spans="1:5">
      <c r="A21" s="129" t="s">
        <v>3422</v>
      </c>
      <c r="B21" t="s">
        <v>3423</v>
      </c>
      <c r="C21" t="s">
        <v>3407</v>
      </c>
      <c r="D21" s="122">
        <v>2708.0038999999992</v>
      </c>
      <c r="E21" s="128">
        <v>3114.2044849999988</v>
      </c>
    </row>
    <row r="22" spans="1:5">
      <c r="A22" s="130"/>
      <c r="B22" s="130"/>
      <c r="C22" s="130"/>
      <c r="D22" s="122" t="s">
        <v>3402</v>
      </c>
      <c r="E22" s="128" t="s">
        <v>3402</v>
      </c>
    </row>
    <row r="23" spans="1:5" ht="19.5">
      <c r="A23" s="127" t="s">
        <v>3424</v>
      </c>
      <c r="B23"/>
      <c r="C23"/>
      <c r="D23" s="122" t="s">
        <v>3402</v>
      </c>
      <c r="E23" s="128" t="s">
        <v>3402</v>
      </c>
    </row>
    <row r="24" spans="1:5">
      <c r="A24" s="129" t="s">
        <v>3425</v>
      </c>
      <c r="B24" t="s">
        <v>3426</v>
      </c>
      <c r="C24" t="s">
        <v>3407</v>
      </c>
      <c r="D24" s="122">
        <v>200.23972499999994</v>
      </c>
      <c r="E24" s="128">
        <v>230.2756837499999</v>
      </c>
    </row>
    <row r="25" spans="1:5">
      <c r="A25" s="129" t="s">
        <v>3427</v>
      </c>
      <c r="B25" t="s">
        <v>3428</v>
      </c>
      <c r="C25" t="s">
        <v>3407</v>
      </c>
      <c r="D25" s="122">
        <v>262.21868749999999</v>
      </c>
      <c r="E25" s="128">
        <v>301.55149062499999</v>
      </c>
    </row>
    <row r="26" spans="1:5">
      <c r="A26" s="129" t="s">
        <v>3429</v>
      </c>
      <c r="B26" t="s">
        <v>3430</v>
      </c>
      <c r="C26" t="s">
        <v>3407</v>
      </c>
      <c r="D26" s="122">
        <v>57.211349999999989</v>
      </c>
      <c r="E26" s="128">
        <v>65.793052499999988</v>
      </c>
    </row>
    <row r="27" spans="1:5">
      <c r="A27" s="129" t="s">
        <v>3431</v>
      </c>
      <c r="B27" t="s">
        <v>3432</v>
      </c>
      <c r="C27" t="s">
        <v>3407</v>
      </c>
      <c r="D27" s="122">
        <v>81.049412499999974</v>
      </c>
      <c r="E27" s="128">
        <v>93.206824374999968</v>
      </c>
    </row>
    <row r="28" spans="1:5">
      <c r="A28" s="129" t="s">
        <v>3433</v>
      </c>
      <c r="B28" t="s">
        <v>3434</v>
      </c>
      <c r="C28" t="s">
        <v>3407</v>
      </c>
      <c r="D28" s="122">
        <v>209.77494999999996</v>
      </c>
      <c r="E28" s="128">
        <v>241.24119249999993</v>
      </c>
    </row>
    <row r="29" spans="1:5">
      <c r="A29" s="129" t="s">
        <v>3435</v>
      </c>
      <c r="B29" t="s">
        <v>3436</v>
      </c>
      <c r="C29" t="s">
        <v>3407</v>
      </c>
      <c r="D29" s="122">
        <v>85.817024999999987</v>
      </c>
      <c r="E29" s="128">
        <v>98.689578749999981</v>
      </c>
    </row>
    <row r="30" spans="1:5" ht="19.5">
      <c r="A30" s="127"/>
      <c r="B30"/>
      <c r="C30"/>
      <c r="D30" s="122" t="s">
        <v>3402</v>
      </c>
      <c r="E30" s="128" t="s">
        <v>3402</v>
      </c>
    </row>
    <row r="31" spans="1:5" ht="19.5">
      <c r="A31" s="127" t="s">
        <v>3437</v>
      </c>
      <c r="B31"/>
      <c r="C31"/>
      <c r="D31" s="122" t="s">
        <v>3402</v>
      </c>
      <c r="E31" s="128" t="s">
        <v>3402</v>
      </c>
    </row>
    <row r="32" spans="1:5">
      <c r="A32" s="129" t="s">
        <v>3438</v>
      </c>
      <c r="B32"/>
      <c r="C32" t="s">
        <v>3407</v>
      </c>
      <c r="D32" s="122">
        <v>162.09882499999995</v>
      </c>
      <c r="E32" s="128">
        <v>186.41364874999994</v>
      </c>
    </row>
    <row r="33" spans="1:5">
      <c r="A33" s="129" t="s">
        <v>3439</v>
      </c>
      <c r="B33"/>
      <c r="C33" t="s">
        <v>3407</v>
      </c>
      <c r="D33" s="122">
        <v>97.259294999999966</v>
      </c>
      <c r="E33" s="128">
        <v>111.84818924999995</v>
      </c>
    </row>
    <row r="34" spans="1:5">
      <c r="A34" s="129" t="s">
        <v>3440</v>
      </c>
      <c r="B34"/>
      <c r="C34" t="s">
        <v>3407</v>
      </c>
      <c r="D34" s="122">
        <v>85.817024999999987</v>
      </c>
      <c r="E34" s="128">
        <v>98.689578749999981</v>
      </c>
    </row>
    <row r="35" spans="1:5">
      <c r="A35" s="130"/>
      <c r="B35" s="130"/>
      <c r="C35" s="130"/>
      <c r="D35" s="122" t="s">
        <v>3402</v>
      </c>
      <c r="E35" s="128" t="s">
        <v>3402</v>
      </c>
    </row>
    <row r="36" spans="1:5" ht="19.5">
      <c r="A36" s="127" t="s">
        <v>3441</v>
      </c>
      <c r="B36"/>
      <c r="C36"/>
      <c r="D36" s="122" t="s">
        <v>3402</v>
      </c>
      <c r="E36" s="128" t="s">
        <v>3402</v>
      </c>
    </row>
    <row r="37" spans="1:5">
      <c r="A37" s="129" t="s">
        <v>3442</v>
      </c>
      <c r="B37" t="s">
        <v>3443</v>
      </c>
      <c r="C37" t="s">
        <v>3407</v>
      </c>
      <c r="D37" s="122">
        <v>2528.5373437499993</v>
      </c>
      <c r="E37" s="128">
        <v>2907.817945312499</v>
      </c>
    </row>
    <row r="38" spans="1:5">
      <c r="A38" s="129" t="s">
        <v>3444</v>
      </c>
      <c r="B38" s="130" t="s">
        <v>3445</v>
      </c>
      <c r="C38" t="s">
        <v>3407</v>
      </c>
      <c r="D38" s="122">
        <v>2528.5373437499993</v>
      </c>
      <c r="E38" s="128">
        <v>2907.817945312499</v>
      </c>
    </row>
    <row r="39" spans="1:5">
      <c r="A39" s="129" t="s">
        <v>3446</v>
      </c>
      <c r="B39" s="130" t="s">
        <v>3447</v>
      </c>
      <c r="C39" t="s">
        <v>3407</v>
      </c>
      <c r="D39" s="122">
        <v>466.88548124999994</v>
      </c>
      <c r="E39" s="128">
        <v>536.91830343749984</v>
      </c>
    </row>
    <row r="40" spans="1:5">
      <c r="A40"/>
      <c r="B40"/>
      <c r="C40"/>
      <c r="D40" s="122" t="s">
        <v>3402</v>
      </c>
      <c r="E40" s="128" t="s">
        <v>3402</v>
      </c>
    </row>
    <row r="41" spans="1:5" ht="19.5">
      <c r="A41" s="127" t="s">
        <v>2423</v>
      </c>
      <c r="B41"/>
      <c r="C41"/>
      <c r="D41" s="122" t="s">
        <v>3402</v>
      </c>
      <c r="E41" s="128" t="s">
        <v>3402</v>
      </c>
    </row>
    <row r="42" spans="1:5">
      <c r="A42" s="129" t="s">
        <v>3448</v>
      </c>
      <c r="B42" t="s">
        <v>3449</v>
      </c>
      <c r="C42" t="s">
        <v>3407</v>
      </c>
      <c r="D42" s="122">
        <v>17.708275</v>
      </c>
      <c r="E42" s="128">
        <v>20.364516249999998</v>
      </c>
    </row>
    <row r="43" spans="1:5">
      <c r="A43" s="129" t="s">
        <v>3450</v>
      </c>
      <c r="B43" t="s">
        <v>3449</v>
      </c>
      <c r="C43" t="s">
        <v>3407</v>
      </c>
      <c r="D43" s="122">
        <v>69.94768624999999</v>
      </c>
      <c r="E43" s="128">
        <v>80.439839187499985</v>
      </c>
    </row>
    <row r="44" spans="1:5">
      <c r="A44" s="129" t="s">
        <v>3451</v>
      </c>
      <c r="B44" t="s">
        <v>3449</v>
      </c>
      <c r="C44" t="s">
        <v>3407</v>
      </c>
      <c r="D44" s="122">
        <v>69.94768624999999</v>
      </c>
      <c r="E44" s="128">
        <v>80.439839187499985</v>
      </c>
    </row>
    <row r="45" spans="1:5">
      <c r="A45" s="129" t="s">
        <v>3452</v>
      </c>
      <c r="B45" t="s">
        <v>3449</v>
      </c>
      <c r="C45" t="s">
        <v>3407</v>
      </c>
      <c r="D45" s="122">
        <v>16.822861249999995</v>
      </c>
      <c r="E45" s="128">
        <v>19.346290437499992</v>
      </c>
    </row>
    <row r="46" spans="1:5">
      <c r="A46" s="129" t="s">
        <v>3453</v>
      </c>
      <c r="B46" t="s">
        <v>3449</v>
      </c>
      <c r="C46" t="s">
        <v>3407</v>
      </c>
      <c r="D46" s="122">
        <v>67.291444999999982</v>
      </c>
      <c r="E46" s="128">
        <v>77.385161749999966</v>
      </c>
    </row>
    <row r="47" spans="1:5">
      <c r="A47"/>
      <c r="B47"/>
      <c r="C47"/>
      <c r="D47" s="122" t="s">
        <v>3402</v>
      </c>
      <c r="E47" s="128" t="s">
        <v>3402</v>
      </c>
    </row>
    <row r="48" spans="1:5" ht="19.5">
      <c r="A48" s="131" t="s">
        <v>3454</v>
      </c>
      <c r="B48"/>
      <c r="C48"/>
      <c r="D48" s="122" t="s">
        <v>3402</v>
      </c>
      <c r="E48" s="128" t="s">
        <v>3402</v>
      </c>
    </row>
    <row r="49" spans="1:5">
      <c r="A49"/>
      <c r="B49"/>
      <c r="C49"/>
      <c r="D49" s="122" t="s">
        <v>3402</v>
      </c>
      <c r="E49" s="128" t="s">
        <v>3402</v>
      </c>
    </row>
    <row r="50" spans="1:5" ht="17.25">
      <c r="A50" s="132" t="s">
        <v>3455</v>
      </c>
      <c r="B50"/>
      <c r="C50"/>
      <c r="D50" s="122" t="s">
        <v>3402</v>
      </c>
      <c r="E50" s="128" t="s">
        <v>3402</v>
      </c>
    </row>
    <row r="51" spans="1:5">
      <c r="A51" t="s">
        <v>2322</v>
      </c>
      <c r="B51"/>
      <c r="C51" t="s">
        <v>3407</v>
      </c>
      <c r="D51" s="122">
        <v>64.839529999999996</v>
      </c>
      <c r="E51" s="128">
        <v>74.565459499999989</v>
      </c>
    </row>
    <row r="52" spans="1:5">
      <c r="A52" t="s">
        <v>2323</v>
      </c>
      <c r="B52"/>
      <c r="C52" t="s">
        <v>3407</v>
      </c>
      <c r="D52" s="122">
        <v>79.142367499999978</v>
      </c>
      <c r="E52" s="128">
        <v>91.013722624999971</v>
      </c>
    </row>
    <row r="53" spans="1:5">
      <c r="A53" t="s">
        <v>2324</v>
      </c>
      <c r="B53"/>
      <c r="C53" t="s">
        <v>3407</v>
      </c>
      <c r="D53" s="122">
        <v>89.631114999999994</v>
      </c>
      <c r="E53" s="128">
        <v>103.07578224999999</v>
      </c>
    </row>
    <row r="54" spans="1:5">
      <c r="A54"/>
      <c r="B54"/>
      <c r="C54"/>
      <c r="D54" s="122" t="s">
        <v>3402</v>
      </c>
      <c r="E54" s="128" t="s">
        <v>3402</v>
      </c>
    </row>
    <row r="55" spans="1:5" ht="17.25">
      <c r="A55" s="132" t="s">
        <v>3456</v>
      </c>
      <c r="B55"/>
      <c r="C55"/>
      <c r="D55" s="122" t="s">
        <v>3402</v>
      </c>
      <c r="E55" s="128" t="s">
        <v>3402</v>
      </c>
    </row>
    <row r="56" spans="1:5">
      <c r="A56" t="s">
        <v>2325</v>
      </c>
      <c r="B56" t="s">
        <v>2332</v>
      </c>
      <c r="C56" t="s">
        <v>3407</v>
      </c>
      <c r="D56" s="122">
        <v>100.39704172201492</v>
      </c>
      <c r="E56" s="128">
        <v>115.45659798031714</v>
      </c>
    </row>
    <row r="57" spans="1:5">
      <c r="A57" t="s">
        <v>2326</v>
      </c>
      <c r="B57" t="s">
        <v>2332</v>
      </c>
      <c r="C57" t="s">
        <v>3407</v>
      </c>
      <c r="D57" s="122">
        <v>108.46439337686567</v>
      </c>
      <c r="E57" s="128">
        <v>124.73405238339551</v>
      </c>
    </row>
    <row r="58" spans="1:5">
      <c r="A58" t="s">
        <v>2327</v>
      </c>
      <c r="B58" t="s">
        <v>2332</v>
      </c>
      <c r="C58" t="s">
        <v>3407</v>
      </c>
      <c r="D58" s="122">
        <v>129.51748208208954</v>
      </c>
      <c r="E58" s="128">
        <v>148.94510439440296</v>
      </c>
    </row>
    <row r="59" spans="1:5">
      <c r="A59" t="s">
        <v>2328</v>
      </c>
      <c r="B59" t="s">
        <v>2332</v>
      </c>
      <c r="C59" t="s">
        <v>3407</v>
      </c>
      <c r="D59" s="122">
        <v>150.57057078731341</v>
      </c>
      <c r="E59" s="128">
        <v>173.1561564054104</v>
      </c>
    </row>
    <row r="60" spans="1:5">
      <c r="A60" t="s">
        <v>2329</v>
      </c>
      <c r="B60" t="s">
        <v>2332</v>
      </c>
      <c r="C60" t="s">
        <v>3407</v>
      </c>
      <c r="D60" s="122">
        <v>158.66791259701492</v>
      </c>
      <c r="E60" s="128">
        <v>182.46809948656716</v>
      </c>
    </row>
    <row r="61" spans="1:5">
      <c r="A61" t="s">
        <v>2330</v>
      </c>
      <c r="B61" t="s">
        <v>2333</v>
      </c>
      <c r="C61" t="s">
        <v>3407</v>
      </c>
      <c r="D61" s="122">
        <v>267.28416000000004</v>
      </c>
      <c r="E61" s="128">
        <v>307.37678400000004</v>
      </c>
    </row>
    <row r="62" spans="1:5">
      <c r="A62" t="s">
        <v>2331</v>
      </c>
      <c r="B62" t="s">
        <v>2334</v>
      </c>
      <c r="C62" t="s">
        <v>3407</v>
      </c>
      <c r="D62" s="122">
        <v>29.899583999999997</v>
      </c>
      <c r="E62" s="128">
        <v>34.384521599999992</v>
      </c>
    </row>
    <row r="63" spans="1:5">
      <c r="A63"/>
      <c r="B63"/>
      <c r="C63"/>
      <c r="D63" s="122" t="s">
        <v>3402</v>
      </c>
      <c r="E63" s="128" t="s">
        <v>3402</v>
      </c>
    </row>
    <row r="64" spans="1:5" ht="17.25">
      <c r="A64" s="132" t="s">
        <v>3457</v>
      </c>
      <c r="B64"/>
      <c r="C64"/>
      <c r="D64" s="122" t="s">
        <v>3402</v>
      </c>
      <c r="E64" s="128" t="s">
        <v>3402</v>
      </c>
    </row>
    <row r="65" spans="1:5">
      <c r="A65" t="s">
        <v>2335</v>
      </c>
      <c r="B65" t="s">
        <v>2332</v>
      </c>
      <c r="C65" t="s">
        <v>3407</v>
      </c>
      <c r="D65" s="122">
        <v>180.21575249999995</v>
      </c>
      <c r="E65" s="128">
        <v>207.24811537499994</v>
      </c>
    </row>
    <row r="66" spans="1:5">
      <c r="A66" t="s">
        <v>2336</v>
      </c>
      <c r="B66" t="s">
        <v>2332</v>
      </c>
      <c r="C66" t="s">
        <v>3407</v>
      </c>
      <c r="D66" s="122">
        <v>210.49090017910447</v>
      </c>
      <c r="E66" s="128">
        <v>242.06453520597012</v>
      </c>
    </row>
    <row r="67" spans="1:5">
      <c r="A67" t="s">
        <v>2337</v>
      </c>
      <c r="B67" t="s">
        <v>2332</v>
      </c>
      <c r="C67" t="s">
        <v>3407</v>
      </c>
      <c r="D67" s="122">
        <v>218.58824198880595</v>
      </c>
      <c r="E67" s="128">
        <v>251.37647828712682</v>
      </c>
    </row>
    <row r="68" spans="1:5">
      <c r="A68" t="s">
        <v>2338</v>
      </c>
      <c r="B68" t="s">
        <v>2342</v>
      </c>
      <c r="C68" t="s">
        <v>3407</v>
      </c>
      <c r="D68" s="122">
        <v>267.93982249999993</v>
      </c>
      <c r="E68" s="128">
        <v>308.13079587499988</v>
      </c>
    </row>
    <row r="69" spans="1:5">
      <c r="A69" t="s">
        <v>2339</v>
      </c>
      <c r="B69" t="s">
        <v>2343</v>
      </c>
      <c r="C69" t="s">
        <v>3407</v>
      </c>
      <c r="D69" s="122">
        <v>238.29062399999998</v>
      </c>
      <c r="E69" s="128">
        <v>274.03421759999998</v>
      </c>
    </row>
    <row r="70" spans="1:5">
      <c r="A70" t="s">
        <v>2340</v>
      </c>
      <c r="B70" t="s">
        <v>2344</v>
      </c>
      <c r="C70" t="s">
        <v>3407</v>
      </c>
      <c r="D70" s="122">
        <v>324.81820799999997</v>
      </c>
      <c r="E70" s="128">
        <v>373.54093919999991</v>
      </c>
    </row>
    <row r="71" spans="1:5">
      <c r="A71" t="s">
        <v>2341</v>
      </c>
      <c r="B71" t="s">
        <v>2334</v>
      </c>
      <c r="C71" t="s">
        <v>3407</v>
      </c>
      <c r="D71" s="122">
        <v>29.899583999999997</v>
      </c>
      <c r="E71" s="128">
        <v>34.384521599999992</v>
      </c>
    </row>
    <row r="72" spans="1:5">
      <c r="A72" t="s">
        <v>3458</v>
      </c>
      <c r="B72" t="s">
        <v>3459</v>
      </c>
      <c r="C72" t="s">
        <v>3407</v>
      </c>
      <c r="D72" s="122">
        <v>270.80038999999994</v>
      </c>
      <c r="E72" s="128">
        <v>311.42044849999991</v>
      </c>
    </row>
    <row r="73" spans="1:5">
      <c r="A73" t="s">
        <v>3460</v>
      </c>
      <c r="B73" t="s">
        <v>2339</v>
      </c>
      <c r="C73" t="s">
        <v>3407</v>
      </c>
      <c r="D73" s="122">
        <v>261.26516499999991</v>
      </c>
      <c r="E73" s="128">
        <v>300.45493974999988</v>
      </c>
    </row>
    <row r="74" spans="1:5">
      <c r="A74"/>
      <c r="B74"/>
      <c r="C74"/>
      <c r="D74" s="122" t="s">
        <v>3402</v>
      </c>
      <c r="E74" s="128" t="s">
        <v>3402</v>
      </c>
    </row>
    <row r="75" spans="1:5" ht="17.25">
      <c r="A75" s="132" t="s">
        <v>3461</v>
      </c>
      <c r="B75"/>
      <c r="C75"/>
      <c r="D75" s="122" t="s">
        <v>3402</v>
      </c>
      <c r="E75" s="128" t="s">
        <v>3402</v>
      </c>
    </row>
    <row r="76" spans="1:5">
      <c r="A76" t="s">
        <v>2345</v>
      </c>
      <c r="B76" t="s">
        <v>2346</v>
      </c>
      <c r="C76" t="s">
        <v>3407</v>
      </c>
      <c r="D76" s="122">
        <v>249.16320000000002</v>
      </c>
      <c r="E76" s="128">
        <v>286.53768000000002</v>
      </c>
    </row>
    <row r="77" spans="1:5">
      <c r="A77" t="s">
        <v>2351</v>
      </c>
      <c r="B77" t="s">
        <v>2334</v>
      </c>
      <c r="C77" t="s">
        <v>3407</v>
      </c>
      <c r="D77" s="122">
        <v>50.738688000000003</v>
      </c>
      <c r="E77" s="128">
        <v>58.349491200000003</v>
      </c>
    </row>
    <row r="78" spans="1:5">
      <c r="A78" t="s">
        <v>3462</v>
      </c>
      <c r="B78" t="s">
        <v>2348</v>
      </c>
      <c r="C78" t="s">
        <v>3407</v>
      </c>
      <c r="D78" s="122">
        <v>582.60224749999986</v>
      </c>
      <c r="E78" s="128">
        <v>669.99258462499984</v>
      </c>
    </row>
    <row r="79" spans="1:5">
      <c r="A79" t="s">
        <v>3463</v>
      </c>
      <c r="B79" t="s">
        <v>2349</v>
      </c>
      <c r="C79" t="s">
        <v>3407</v>
      </c>
      <c r="D79" s="122">
        <v>540.64725749999991</v>
      </c>
      <c r="E79" s="128">
        <v>621.74434612499988</v>
      </c>
    </row>
    <row r="80" spans="1:5">
      <c r="A80" t="s">
        <v>3464</v>
      </c>
      <c r="B80" t="s">
        <v>2347</v>
      </c>
      <c r="C80" t="s">
        <v>3407</v>
      </c>
      <c r="D80" s="122">
        <v>499.64578999999992</v>
      </c>
      <c r="E80" s="128">
        <v>574.59265849999986</v>
      </c>
    </row>
    <row r="81" spans="1:5">
      <c r="A81" t="s">
        <v>3465</v>
      </c>
      <c r="B81" t="s">
        <v>2350</v>
      </c>
      <c r="C81" t="s">
        <v>3407</v>
      </c>
      <c r="D81" s="122">
        <v>621.69666999999993</v>
      </c>
      <c r="E81" s="128">
        <v>714.95117049999988</v>
      </c>
    </row>
    <row r="82" spans="1:5">
      <c r="A82"/>
      <c r="B82"/>
      <c r="C82"/>
      <c r="D82" s="122" t="s">
        <v>3402</v>
      </c>
      <c r="E82" s="128" t="s">
        <v>3402</v>
      </c>
    </row>
    <row r="83" spans="1:5" ht="17.25">
      <c r="A83" s="132" t="s">
        <v>3466</v>
      </c>
      <c r="B83"/>
      <c r="C83"/>
      <c r="D83" s="122" t="s">
        <v>3402</v>
      </c>
      <c r="E83" s="128" t="s">
        <v>3402</v>
      </c>
    </row>
    <row r="84" spans="1:5">
      <c r="A84" t="s">
        <v>2352</v>
      </c>
      <c r="B84" t="s">
        <v>2334</v>
      </c>
      <c r="C84" t="s">
        <v>3407</v>
      </c>
      <c r="D84" s="122">
        <v>41.678208000000005</v>
      </c>
      <c r="E84" s="128">
        <v>47.9299392</v>
      </c>
    </row>
    <row r="85" spans="1:5">
      <c r="A85" t="s">
        <v>3467</v>
      </c>
      <c r="B85" t="s">
        <v>3468</v>
      </c>
      <c r="C85" t="s">
        <v>3407</v>
      </c>
      <c r="D85" s="122">
        <v>373.78081999999995</v>
      </c>
      <c r="E85" s="128">
        <v>429.84794299999993</v>
      </c>
    </row>
    <row r="86" spans="1:5">
      <c r="A86" t="s">
        <v>3469</v>
      </c>
      <c r="B86" t="s">
        <v>3470</v>
      </c>
      <c r="C86" t="s">
        <v>3407</v>
      </c>
      <c r="D86" s="122">
        <v>404.29353999999989</v>
      </c>
      <c r="E86" s="128">
        <v>464.93757099999982</v>
      </c>
    </row>
    <row r="87" spans="1:5">
      <c r="A87"/>
      <c r="B87"/>
      <c r="C87"/>
      <c r="D87" s="122" t="s">
        <v>3402</v>
      </c>
      <c r="E87" s="128" t="s">
        <v>3402</v>
      </c>
    </row>
    <row r="88" spans="1:5" ht="17.25">
      <c r="A88" s="132" t="s">
        <v>3471</v>
      </c>
      <c r="B88"/>
      <c r="C88"/>
      <c r="D88" s="122" t="s">
        <v>3402</v>
      </c>
      <c r="E88" s="128" t="s">
        <v>3402</v>
      </c>
    </row>
    <row r="89" spans="1:5">
      <c r="A89" t="s">
        <v>2341</v>
      </c>
      <c r="B89" t="s">
        <v>2334</v>
      </c>
      <c r="C89" t="s">
        <v>3407</v>
      </c>
      <c r="D89" s="122">
        <v>29.899583999999997</v>
      </c>
      <c r="E89" s="128">
        <v>34.384521599999992</v>
      </c>
    </row>
    <row r="90" spans="1:5">
      <c r="A90" t="s">
        <v>3472</v>
      </c>
      <c r="B90" t="s">
        <v>3473</v>
      </c>
      <c r="C90" t="s">
        <v>3407</v>
      </c>
      <c r="D90" s="122">
        <v>321.33708249999995</v>
      </c>
      <c r="E90" s="128">
        <v>369.5376448749999</v>
      </c>
    </row>
    <row r="91" spans="1:5">
      <c r="A91"/>
      <c r="B91"/>
      <c r="C91"/>
      <c r="D91" s="122" t="s">
        <v>3402</v>
      </c>
      <c r="E91" s="128" t="s">
        <v>3402</v>
      </c>
    </row>
    <row r="92" spans="1:5" ht="17.25">
      <c r="A92" s="132" t="s">
        <v>3474</v>
      </c>
      <c r="B92"/>
      <c r="C92"/>
      <c r="D92" s="122" t="s">
        <v>3402</v>
      </c>
      <c r="E92" s="128" t="s">
        <v>3402</v>
      </c>
    </row>
    <row r="93" spans="1:5">
      <c r="A93" t="s">
        <v>2355</v>
      </c>
      <c r="B93" t="s">
        <v>2356</v>
      </c>
      <c r="C93" t="s">
        <v>3407</v>
      </c>
      <c r="D93" s="122">
        <v>954.06854399999986</v>
      </c>
      <c r="E93" s="128">
        <v>1097.1788255999998</v>
      </c>
    </row>
    <row r="94" spans="1:5">
      <c r="A94" t="s">
        <v>2357</v>
      </c>
      <c r="B94" t="s">
        <v>2358</v>
      </c>
      <c r="C94" t="s">
        <v>3407</v>
      </c>
      <c r="D94" s="122">
        <v>463.89657599999998</v>
      </c>
      <c r="E94" s="128">
        <v>533.48106239999993</v>
      </c>
    </row>
    <row r="95" spans="1:5">
      <c r="A95" t="s">
        <v>2352</v>
      </c>
      <c r="B95" t="s">
        <v>2334</v>
      </c>
      <c r="C95" t="s">
        <v>3407</v>
      </c>
      <c r="D95" s="122">
        <v>41.678208000000005</v>
      </c>
      <c r="E95" s="128">
        <v>47.9299392</v>
      </c>
    </row>
    <row r="96" spans="1:5">
      <c r="A96" t="s">
        <v>3475</v>
      </c>
      <c r="B96" t="s">
        <v>2353</v>
      </c>
      <c r="C96" t="s">
        <v>3407</v>
      </c>
      <c r="D96" s="122">
        <v>368.05968499999989</v>
      </c>
      <c r="E96" s="128">
        <v>423.26863774999981</v>
      </c>
    </row>
    <row r="97" spans="1:5">
      <c r="A97" t="s">
        <v>3476</v>
      </c>
      <c r="B97" t="s">
        <v>2354</v>
      </c>
      <c r="C97" t="s">
        <v>3407</v>
      </c>
      <c r="D97" s="122">
        <v>450.06261999999992</v>
      </c>
      <c r="E97" s="128">
        <v>517.57201299999986</v>
      </c>
    </row>
    <row r="98" spans="1:5">
      <c r="A98" t="s">
        <v>3477</v>
      </c>
      <c r="B98" t="s">
        <v>3478</v>
      </c>
      <c r="C98" t="s">
        <v>3407</v>
      </c>
      <c r="D98" s="122">
        <v>510.13453749999991</v>
      </c>
      <c r="E98" s="128">
        <v>586.65471812499982</v>
      </c>
    </row>
    <row r="99" spans="1:5">
      <c r="A99"/>
      <c r="B99"/>
      <c r="C99"/>
      <c r="D99" s="122" t="s">
        <v>3402</v>
      </c>
      <c r="E99" s="128" t="s">
        <v>3402</v>
      </c>
    </row>
    <row r="100" spans="1:5" ht="17.25">
      <c r="A100" s="132" t="s">
        <v>3479</v>
      </c>
      <c r="B100"/>
      <c r="C100"/>
      <c r="D100" s="122" t="s">
        <v>3402</v>
      </c>
      <c r="E100" s="128" t="s">
        <v>3402</v>
      </c>
    </row>
    <row r="101" spans="1:5">
      <c r="A101" t="s">
        <v>2359</v>
      </c>
      <c r="B101" t="s">
        <v>2360</v>
      </c>
      <c r="C101" t="s">
        <v>3407</v>
      </c>
      <c r="D101" s="122">
        <v>642.07440000000008</v>
      </c>
      <c r="E101" s="128">
        <v>738.38556000000005</v>
      </c>
    </row>
    <row r="102" spans="1:5">
      <c r="A102" t="s">
        <v>2361</v>
      </c>
      <c r="B102" t="s">
        <v>2362</v>
      </c>
      <c r="C102" t="s">
        <v>3407</v>
      </c>
      <c r="D102" s="122">
        <v>819.36360000000002</v>
      </c>
      <c r="E102" s="128">
        <v>942.2681399999999</v>
      </c>
    </row>
    <row r="103" spans="1:5">
      <c r="A103" t="s">
        <v>2363</v>
      </c>
      <c r="B103" t="s">
        <v>2364</v>
      </c>
      <c r="C103" t="s">
        <v>3407</v>
      </c>
      <c r="D103" s="122">
        <v>761.11528124999995</v>
      </c>
      <c r="E103" s="128">
        <v>875.28257343749988</v>
      </c>
    </row>
    <row r="104" spans="1:5">
      <c r="A104" t="s">
        <v>2365</v>
      </c>
      <c r="B104" t="s">
        <v>2366</v>
      </c>
      <c r="C104" t="s">
        <v>3407</v>
      </c>
      <c r="D104" s="122">
        <v>958.31999999999994</v>
      </c>
      <c r="E104" s="128">
        <v>1102.0679999999998</v>
      </c>
    </row>
    <row r="105" spans="1:5">
      <c r="A105" t="s">
        <v>2367</v>
      </c>
      <c r="B105" t="s">
        <v>2368</v>
      </c>
      <c r="C105" t="s">
        <v>3407</v>
      </c>
      <c r="D105" s="122">
        <v>1130.8176000000001</v>
      </c>
      <c r="E105" s="128">
        <v>1300.4402399999999</v>
      </c>
    </row>
    <row r="106" spans="1:5">
      <c r="A106" t="s">
        <v>2369</v>
      </c>
      <c r="B106" t="s">
        <v>2366</v>
      </c>
      <c r="C106" t="s">
        <v>3407</v>
      </c>
      <c r="D106" s="122">
        <v>1264.9823999999999</v>
      </c>
      <c r="E106" s="128">
        <v>1454.7297599999997</v>
      </c>
    </row>
    <row r="107" spans="1:5">
      <c r="A107" t="s">
        <v>2370</v>
      </c>
      <c r="B107" t="s">
        <v>2368</v>
      </c>
      <c r="C107" t="s">
        <v>3407</v>
      </c>
      <c r="D107" s="122">
        <v>1437.48</v>
      </c>
      <c r="E107" s="128">
        <v>1653.1019999999999</v>
      </c>
    </row>
    <row r="108" spans="1:5">
      <c r="A108" t="s">
        <v>2371</v>
      </c>
      <c r="B108" t="s">
        <v>2372</v>
      </c>
      <c r="C108" t="s">
        <v>3407</v>
      </c>
      <c r="D108" s="122">
        <v>392.91120000000001</v>
      </c>
      <c r="E108" s="128">
        <v>451.84787999999998</v>
      </c>
    </row>
    <row r="109" spans="1:5">
      <c r="A109" t="s">
        <v>2373</v>
      </c>
      <c r="B109" t="s">
        <v>2374</v>
      </c>
      <c r="C109" t="s">
        <v>3407</v>
      </c>
      <c r="D109" s="122">
        <v>19.166399999999999</v>
      </c>
      <c r="E109" s="128">
        <v>22.041359999999997</v>
      </c>
    </row>
    <row r="110" spans="1:5">
      <c r="A110" t="s">
        <v>2375</v>
      </c>
      <c r="B110" t="s">
        <v>2376</v>
      </c>
      <c r="C110" t="s">
        <v>3407</v>
      </c>
      <c r="D110" s="122">
        <v>517.49279999999999</v>
      </c>
      <c r="E110" s="128">
        <v>595.11671999999999</v>
      </c>
    </row>
    <row r="111" spans="1:5">
      <c r="A111" t="s">
        <v>2377</v>
      </c>
      <c r="B111" t="s">
        <v>2378</v>
      </c>
      <c r="C111" t="s">
        <v>3407</v>
      </c>
      <c r="D111" s="122">
        <v>28.749599999999997</v>
      </c>
      <c r="E111" s="128">
        <v>33.062039999999996</v>
      </c>
    </row>
    <row r="112" spans="1:5">
      <c r="A112" t="s">
        <v>2379</v>
      </c>
      <c r="B112" t="s">
        <v>2380</v>
      </c>
      <c r="C112" t="s">
        <v>3407</v>
      </c>
      <c r="D112" s="122">
        <v>143.74799999999999</v>
      </c>
      <c r="E112" s="128">
        <v>165.31019999999998</v>
      </c>
    </row>
    <row r="113" spans="1:5">
      <c r="A113" t="s">
        <v>2381</v>
      </c>
      <c r="B113" t="s">
        <v>2382</v>
      </c>
      <c r="C113" t="s">
        <v>3407</v>
      </c>
      <c r="D113" s="122">
        <v>71.873999999999995</v>
      </c>
      <c r="E113" s="128">
        <v>82.65509999999999</v>
      </c>
    </row>
    <row r="114" spans="1:5">
      <c r="A114" t="s">
        <v>2383</v>
      </c>
      <c r="B114" t="s">
        <v>2384</v>
      </c>
      <c r="C114" t="s">
        <v>3407</v>
      </c>
      <c r="D114" s="122">
        <v>119.78999999999999</v>
      </c>
      <c r="E114" s="128">
        <v>137.75849999999997</v>
      </c>
    </row>
    <row r="115" spans="1:5">
      <c r="A115" t="s">
        <v>2385</v>
      </c>
      <c r="B115" t="s">
        <v>2386</v>
      </c>
      <c r="C115" t="s">
        <v>3407</v>
      </c>
      <c r="D115" s="122">
        <v>19.166399999999999</v>
      </c>
      <c r="E115" s="128">
        <v>22.041359999999997</v>
      </c>
    </row>
    <row r="116" spans="1:5">
      <c r="A116" t="s">
        <v>2387</v>
      </c>
      <c r="B116" t="s">
        <v>2388</v>
      </c>
      <c r="C116" t="s">
        <v>3407</v>
      </c>
      <c r="D116" s="122">
        <v>14.374799999999999</v>
      </c>
      <c r="E116" s="128">
        <v>16.531019999999998</v>
      </c>
    </row>
    <row r="117" spans="1:5">
      <c r="A117" t="s">
        <v>2389</v>
      </c>
      <c r="B117" t="s">
        <v>2390</v>
      </c>
      <c r="C117" t="s">
        <v>3407</v>
      </c>
      <c r="D117" s="122">
        <v>101.58191999999998</v>
      </c>
      <c r="E117" s="128">
        <v>116.81920799999997</v>
      </c>
    </row>
    <row r="118" spans="1:5">
      <c r="A118" t="s">
        <v>2391</v>
      </c>
      <c r="B118" t="s">
        <v>2392</v>
      </c>
      <c r="C118" t="s">
        <v>3407</v>
      </c>
      <c r="D118" s="122">
        <v>219.45527999999999</v>
      </c>
      <c r="E118" s="128">
        <v>252.37357199999997</v>
      </c>
    </row>
    <row r="119" spans="1:5">
      <c r="A119" t="s">
        <v>2393</v>
      </c>
      <c r="B119" t="s">
        <v>2394</v>
      </c>
      <c r="C119" t="s">
        <v>3407</v>
      </c>
      <c r="D119" s="122">
        <v>125.53992</v>
      </c>
      <c r="E119" s="128">
        <v>144.37090799999999</v>
      </c>
    </row>
    <row r="120" spans="1:5">
      <c r="A120" t="s">
        <v>2395</v>
      </c>
      <c r="B120" t="s">
        <v>2396</v>
      </c>
      <c r="C120" t="s">
        <v>3407</v>
      </c>
      <c r="D120" s="122">
        <v>71.873999999999995</v>
      </c>
      <c r="E120" s="128">
        <v>82.65509999999999</v>
      </c>
    </row>
    <row r="121" spans="1:5">
      <c r="A121" t="s">
        <v>2397</v>
      </c>
      <c r="B121" t="s">
        <v>2398</v>
      </c>
      <c r="C121" t="s">
        <v>3407</v>
      </c>
      <c r="D121" s="122">
        <v>71.873999999999995</v>
      </c>
      <c r="E121" s="128">
        <v>82.65509999999999</v>
      </c>
    </row>
    <row r="122" spans="1:5">
      <c r="A122" t="s">
        <v>2399</v>
      </c>
      <c r="B122" t="s">
        <v>2400</v>
      </c>
      <c r="C122" t="s">
        <v>3407</v>
      </c>
      <c r="D122" s="122">
        <v>102.16312499999998</v>
      </c>
      <c r="E122" s="128">
        <v>117.48759374999997</v>
      </c>
    </row>
    <row r="123" spans="1:5">
      <c r="A123" t="s">
        <v>2401</v>
      </c>
      <c r="B123" t="s">
        <v>2402</v>
      </c>
      <c r="C123" t="s">
        <v>3407</v>
      </c>
      <c r="D123" s="122">
        <v>479.15999999999997</v>
      </c>
      <c r="E123" s="128">
        <v>551.03399999999988</v>
      </c>
    </row>
    <row r="124" spans="1:5">
      <c r="A124" t="s">
        <v>2403</v>
      </c>
      <c r="B124" t="s">
        <v>2404</v>
      </c>
      <c r="C124" t="s">
        <v>3407</v>
      </c>
      <c r="D124" s="122">
        <v>507.90959999999995</v>
      </c>
      <c r="E124" s="128">
        <v>584.0960399999999</v>
      </c>
    </row>
    <row r="125" spans="1:5">
      <c r="A125" t="s">
        <v>2405</v>
      </c>
      <c r="B125" t="s">
        <v>2406</v>
      </c>
      <c r="C125" t="s">
        <v>3407</v>
      </c>
      <c r="D125" s="122">
        <v>110.2068</v>
      </c>
      <c r="E125" s="128">
        <v>126.73781999999999</v>
      </c>
    </row>
    <row r="126" spans="1:5">
      <c r="A126" t="s">
        <v>2407</v>
      </c>
      <c r="B126" t="s">
        <v>2408</v>
      </c>
      <c r="C126" t="s">
        <v>3407</v>
      </c>
      <c r="D126" s="122">
        <v>148.53959999999998</v>
      </c>
      <c r="E126" s="128">
        <v>170.82053999999997</v>
      </c>
    </row>
    <row r="127" spans="1:5">
      <c r="A127" t="s">
        <v>2409</v>
      </c>
      <c r="B127" t="s">
        <v>2410</v>
      </c>
      <c r="C127" t="s">
        <v>3407</v>
      </c>
      <c r="D127" s="122">
        <v>202.20551999999998</v>
      </c>
      <c r="E127" s="128">
        <v>232.53634799999995</v>
      </c>
    </row>
    <row r="128" spans="1:5">
      <c r="A128"/>
      <c r="B128"/>
      <c r="C128"/>
      <c r="D128" s="122" t="s">
        <v>3402</v>
      </c>
      <c r="E128" s="128" t="s">
        <v>3402</v>
      </c>
    </row>
    <row r="129" spans="1:5" ht="19.5">
      <c r="A129" s="131" t="s">
        <v>3480</v>
      </c>
      <c r="B129"/>
      <c r="C129"/>
      <c r="D129" s="122" t="s">
        <v>3402</v>
      </c>
      <c r="E129" s="128" t="s">
        <v>3402</v>
      </c>
    </row>
    <row r="130" spans="1:5">
      <c r="A130" t="s">
        <v>3481</v>
      </c>
      <c r="B130" t="s">
        <v>3482</v>
      </c>
      <c r="C130" t="s">
        <v>3407</v>
      </c>
      <c r="D130" s="122">
        <v>549.06508800000006</v>
      </c>
      <c r="E130" s="128">
        <v>631.42485120000003</v>
      </c>
    </row>
    <row r="131" spans="1:5">
      <c r="A131"/>
      <c r="B131"/>
      <c r="C131"/>
      <c r="D131" s="122" t="s">
        <v>3402</v>
      </c>
      <c r="E131" s="128" t="s">
        <v>3402</v>
      </c>
    </row>
    <row r="132" spans="1:5" ht="19.5">
      <c r="A132" s="131" t="s">
        <v>3483</v>
      </c>
      <c r="B132"/>
      <c r="C132"/>
      <c r="D132" s="122" t="s">
        <v>3402</v>
      </c>
      <c r="E132" s="128" t="s">
        <v>3402</v>
      </c>
    </row>
    <row r="133" spans="1:5">
      <c r="A133" t="s">
        <v>2411</v>
      </c>
      <c r="B133" t="s">
        <v>2417</v>
      </c>
      <c r="C133" t="s">
        <v>3407</v>
      </c>
      <c r="D133" s="122">
        <v>115.98920124999999</v>
      </c>
      <c r="E133" s="128">
        <v>133.38758143749999</v>
      </c>
    </row>
    <row r="134" spans="1:5">
      <c r="A134" t="s">
        <v>3484</v>
      </c>
      <c r="B134" t="s">
        <v>2417</v>
      </c>
      <c r="C134" t="s">
        <v>3407</v>
      </c>
      <c r="D134" s="122">
        <v>127.49957999999999</v>
      </c>
      <c r="E134" s="128">
        <v>146.62451699999997</v>
      </c>
    </row>
    <row r="135" spans="1:5">
      <c r="A135" t="s">
        <v>2412</v>
      </c>
      <c r="B135" t="s">
        <v>2418</v>
      </c>
      <c r="C135" t="s">
        <v>3407</v>
      </c>
      <c r="D135" s="122">
        <v>444.47770249999996</v>
      </c>
      <c r="E135" s="128">
        <v>511.14935787499991</v>
      </c>
    </row>
    <row r="136" spans="1:5">
      <c r="A136" t="s">
        <v>2413</v>
      </c>
      <c r="B136" t="s">
        <v>2418</v>
      </c>
      <c r="C136" t="s">
        <v>3407</v>
      </c>
      <c r="D136" s="122">
        <v>582.96862342537304</v>
      </c>
      <c r="E136" s="128">
        <v>670.41391693917899</v>
      </c>
    </row>
    <row r="137" spans="1:5">
      <c r="A137" t="s">
        <v>2414</v>
      </c>
      <c r="B137" t="s">
        <v>2419</v>
      </c>
      <c r="C137" t="s">
        <v>3407</v>
      </c>
      <c r="D137" s="122">
        <v>530.36283624999999</v>
      </c>
      <c r="E137" s="128">
        <v>609.91726168749994</v>
      </c>
    </row>
    <row r="138" spans="1:5">
      <c r="A138" t="s">
        <v>3485</v>
      </c>
      <c r="B138" t="s">
        <v>2417</v>
      </c>
      <c r="C138" t="s">
        <v>3407</v>
      </c>
      <c r="D138" s="122">
        <v>232.65948999999992</v>
      </c>
      <c r="E138" s="128">
        <v>267.55841349999992</v>
      </c>
    </row>
    <row r="139" spans="1:5">
      <c r="A139" t="s">
        <v>2416</v>
      </c>
      <c r="B139" t="s">
        <v>2421</v>
      </c>
      <c r="C139" t="s">
        <v>3407</v>
      </c>
      <c r="D139" s="122">
        <v>30.187079999999998</v>
      </c>
      <c r="E139" s="128">
        <v>34.715141999999993</v>
      </c>
    </row>
    <row r="140" spans="1:5">
      <c r="A140" t="s">
        <v>3486</v>
      </c>
      <c r="B140" t="s">
        <v>3487</v>
      </c>
      <c r="C140" t="s">
        <v>3407</v>
      </c>
      <c r="D140" s="122">
        <v>430.38151199999999</v>
      </c>
      <c r="E140" s="128">
        <v>494.93873879999995</v>
      </c>
    </row>
    <row r="141" spans="1:5">
      <c r="A141" t="s">
        <v>3488</v>
      </c>
      <c r="B141" t="s">
        <v>3489</v>
      </c>
      <c r="C141" t="s">
        <v>3407</v>
      </c>
      <c r="D141" s="122">
        <v>370.00735199999997</v>
      </c>
      <c r="E141" s="128">
        <v>425.50845479999992</v>
      </c>
    </row>
    <row r="142" spans="1:5">
      <c r="A142" t="s">
        <v>3490</v>
      </c>
      <c r="B142" t="s">
        <v>3491</v>
      </c>
      <c r="C142" t="s">
        <v>3407</v>
      </c>
      <c r="D142" s="122">
        <v>309.63319200000001</v>
      </c>
      <c r="E142" s="128">
        <v>356.07817080000001</v>
      </c>
    </row>
    <row r="143" spans="1:5">
      <c r="A143" t="s">
        <v>3492</v>
      </c>
      <c r="B143" t="s">
        <v>3493</v>
      </c>
      <c r="C143" t="s">
        <v>3407</v>
      </c>
      <c r="D143" s="122">
        <v>257.88391199999995</v>
      </c>
      <c r="E143" s="128">
        <v>296.56649879999992</v>
      </c>
    </row>
    <row r="144" spans="1:5">
      <c r="A144" t="s">
        <v>3494</v>
      </c>
      <c r="B144" t="s">
        <v>3495</v>
      </c>
      <c r="C144" t="s">
        <v>3407</v>
      </c>
      <c r="D144" s="122">
        <v>171.63511199999999</v>
      </c>
      <c r="E144" s="128">
        <v>197.38037879999999</v>
      </c>
    </row>
    <row r="145" spans="1:5">
      <c r="A145" t="s">
        <v>3496</v>
      </c>
      <c r="B145" t="s">
        <v>3497</v>
      </c>
      <c r="C145" t="s">
        <v>3407</v>
      </c>
      <c r="D145" s="122">
        <v>199.21809374999998</v>
      </c>
      <c r="E145" s="128">
        <v>229.10080781249997</v>
      </c>
    </row>
    <row r="146" spans="1:5">
      <c r="A146" t="s">
        <v>2330</v>
      </c>
      <c r="B146" t="s">
        <v>2333</v>
      </c>
      <c r="C146" t="s">
        <v>3407</v>
      </c>
      <c r="D146" s="122">
        <v>267.28416000000004</v>
      </c>
      <c r="E146" s="128">
        <v>307.37678400000004</v>
      </c>
    </row>
    <row r="147" spans="1:5">
      <c r="A147" t="s">
        <v>2415</v>
      </c>
      <c r="B147" t="s">
        <v>2420</v>
      </c>
      <c r="C147" t="s">
        <v>3407</v>
      </c>
      <c r="D147" s="122">
        <v>202.68467999999999</v>
      </c>
      <c r="E147" s="128">
        <v>233.08738199999996</v>
      </c>
    </row>
    <row r="148" spans="1:5">
      <c r="A148" t="s">
        <v>3498</v>
      </c>
      <c r="B148" t="s">
        <v>3499</v>
      </c>
      <c r="C148" t="s">
        <v>3407</v>
      </c>
      <c r="D148" s="122">
        <v>85.386312000000004</v>
      </c>
      <c r="E148" s="128">
        <v>98.1942588</v>
      </c>
    </row>
    <row r="149" spans="1:5">
      <c r="A149" t="s">
        <v>3500</v>
      </c>
      <c r="B149" t="s">
        <v>3501</v>
      </c>
      <c r="C149" t="s">
        <v>3407</v>
      </c>
      <c r="D149" s="122">
        <v>85.386312000000004</v>
      </c>
      <c r="E149" s="128">
        <v>98.1942588</v>
      </c>
    </row>
    <row r="150" spans="1:5">
      <c r="A150"/>
      <c r="B150"/>
      <c r="C150"/>
      <c r="D150" s="122" t="s">
        <v>3402</v>
      </c>
      <c r="E150" s="128" t="s">
        <v>3402</v>
      </c>
    </row>
    <row r="151" spans="1:5" ht="19.5">
      <c r="A151" s="131" t="s">
        <v>3502</v>
      </c>
      <c r="B151"/>
      <c r="C151"/>
      <c r="D151" s="122" t="s">
        <v>3402</v>
      </c>
      <c r="E151" s="128" t="s">
        <v>3402</v>
      </c>
    </row>
    <row r="152" spans="1:5">
      <c r="A152" t="s">
        <v>2422</v>
      </c>
      <c r="B152" t="s">
        <v>2423</v>
      </c>
      <c r="C152" t="s">
        <v>3407</v>
      </c>
      <c r="D152" s="122">
        <v>19.837224000000003</v>
      </c>
      <c r="E152" s="128">
        <v>22.812807600000003</v>
      </c>
    </row>
    <row r="153" spans="1:5">
      <c r="A153" t="s">
        <v>2424</v>
      </c>
      <c r="B153" t="s">
        <v>2425</v>
      </c>
      <c r="C153" t="s">
        <v>3407</v>
      </c>
      <c r="D153" s="122">
        <v>83.228892499999986</v>
      </c>
      <c r="E153" s="128">
        <v>95.713226374999977</v>
      </c>
    </row>
    <row r="154" spans="1:5">
      <c r="A154" t="s">
        <v>2426</v>
      </c>
      <c r="B154" t="s">
        <v>2427</v>
      </c>
      <c r="C154" t="s">
        <v>3407</v>
      </c>
      <c r="D154" s="122">
        <v>126.78573600000001</v>
      </c>
      <c r="E154" s="128">
        <v>145.8035964</v>
      </c>
    </row>
    <row r="155" spans="1:5">
      <c r="A155" t="s">
        <v>2428</v>
      </c>
      <c r="B155" t="s">
        <v>2427</v>
      </c>
      <c r="C155" t="s">
        <v>3407</v>
      </c>
      <c r="D155" s="122">
        <v>139.72305599999999</v>
      </c>
      <c r="E155" s="128">
        <v>160.68151439999997</v>
      </c>
    </row>
    <row r="156" spans="1:5">
      <c r="A156" t="s">
        <v>2429</v>
      </c>
      <c r="B156" t="s">
        <v>2430</v>
      </c>
      <c r="C156" t="s">
        <v>3407</v>
      </c>
      <c r="D156" s="122">
        <v>160.42276799999999</v>
      </c>
      <c r="E156" s="128">
        <v>184.48618319999997</v>
      </c>
    </row>
    <row r="157" spans="1:5">
      <c r="A157" t="s">
        <v>2432</v>
      </c>
      <c r="B157" t="s">
        <v>2433</v>
      </c>
      <c r="C157" t="s">
        <v>3407</v>
      </c>
      <c r="D157" s="122">
        <v>30.989481249999994</v>
      </c>
      <c r="E157" s="128">
        <v>35.637903437499993</v>
      </c>
    </row>
    <row r="158" spans="1:5">
      <c r="A158" t="s">
        <v>2434</v>
      </c>
      <c r="B158" t="s">
        <v>2433</v>
      </c>
      <c r="C158" t="s">
        <v>3407</v>
      </c>
      <c r="D158" s="122">
        <v>45.156101249999992</v>
      </c>
      <c r="E158" s="128">
        <v>51.929516437499984</v>
      </c>
    </row>
    <row r="159" spans="1:5">
      <c r="A159" t="s">
        <v>2435</v>
      </c>
      <c r="B159" t="s">
        <v>2433</v>
      </c>
      <c r="C159" t="s">
        <v>3407</v>
      </c>
      <c r="D159" s="122">
        <v>82.343478750000003</v>
      </c>
      <c r="E159" s="128">
        <v>94.695000562499999</v>
      </c>
    </row>
    <row r="160" spans="1:5">
      <c r="A160" t="s">
        <v>2436</v>
      </c>
      <c r="B160" t="s">
        <v>2437</v>
      </c>
      <c r="C160" t="s">
        <v>3407</v>
      </c>
      <c r="D160" s="122">
        <v>573.74810999999988</v>
      </c>
      <c r="E160" s="128">
        <v>659.81032649999986</v>
      </c>
    </row>
    <row r="161" spans="1:5">
      <c r="A161" t="s">
        <v>2438</v>
      </c>
      <c r="B161" t="s">
        <v>2439</v>
      </c>
      <c r="C161" t="s">
        <v>3407</v>
      </c>
      <c r="D161" s="122">
        <v>287.75946874999994</v>
      </c>
      <c r="E161" s="128">
        <v>330.92338906249989</v>
      </c>
    </row>
    <row r="162" spans="1:5">
      <c r="A162" t="s">
        <v>2440</v>
      </c>
      <c r="B162" t="s">
        <v>2441</v>
      </c>
      <c r="C162" t="s">
        <v>3407</v>
      </c>
      <c r="D162" s="122">
        <v>134.58288999999996</v>
      </c>
      <c r="E162" s="128">
        <v>154.77032349999993</v>
      </c>
    </row>
    <row r="163" spans="1:5">
      <c r="A163" t="s">
        <v>2442</v>
      </c>
      <c r="B163" t="s">
        <v>2443</v>
      </c>
      <c r="C163" t="s">
        <v>3407</v>
      </c>
      <c r="D163" s="122">
        <v>19.837224000000003</v>
      </c>
      <c r="E163" s="128">
        <v>22.812807600000003</v>
      </c>
    </row>
    <row r="164" spans="1:5">
      <c r="A164" t="s">
        <v>2444</v>
      </c>
      <c r="B164" t="s">
        <v>2443</v>
      </c>
      <c r="C164" t="s">
        <v>3407</v>
      </c>
      <c r="D164" s="122">
        <v>25.991467537313433</v>
      </c>
      <c r="E164" s="128">
        <v>29.890187667910446</v>
      </c>
    </row>
    <row r="165" spans="1:5">
      <c r="A165" t="s">
        <v>2445</v>
      </c>
      <c r="B165" t="s">
        <v>2446</v>
      </c>
      <c r="C165" t="s">
        <v>3407</v>
      </c>
      <c r="D165" s="122">
        <v>21.562200000000001</v>
      </c>
      <c r="E165" s="128">
        <v>24.796530000000001</v>
      </c>
    </row>
    <row r="166" spans="1:5">
      <c r="A166" t="s">
        <v>3448</v>
      </c>
      <c r="B166" t="s">
        <v>3449</v>
      </c>
      <c r="C166" t="s">
        <v>3407</v>
      </c>
      <c r="D166" s="122">
        <v>17.708275</v>
      </c>
      <c r="E166" s="128">
        <v>20.364516249999998</v>
      </c>
    </row>
    <row r="167" spans="1:5">
      <c r="A167" t="s">
        <v>3450</v>
      </c>
      <c r="B167" t="s">
        <v>3449</v>
      </c>
      <c r="C167" t="s">
        <v>3407</v>
      </c>
      <c r="D167" s="122">
        <v>69.94768624999999</v>
      </c>
      <c r="E167" s="128">
        <v>80.439839187499985</v>
      </c>
    </row>
    <row r="168" spans="1:5">
      <c r="A168" t="s">
        <v>3451</v>
      </c>
      <c r="B168" t="s">
        <v>3449</v>
      </c>
      <c r="C168" t="s">
        <v>3407</v>
      </c>
      <c r="D168" s="122">
        <v>69.94768624999999</v>
      </c>
      <c r="E168" s="128">
        <v>80.439839187499985</v>
      </c>
    </row>
    <row r="169" spans="1:5">
      <c r="A169" t="s">
        <v>3452</v>
      </c>
      <c r="B169" t="s">
        <v>3449</v>
      </c>
      <c r="C169" t="s">
        <v>3407</v>
      </c>
      <c r="D169" s="122">
        <v>16.822861249999995</v>
      </c>
      <c r="E169" s="128">
        <v>19.346290437499992</v>
      </c>
    </row>
    <row r="170" spans="1:5">
      <c r="A170" t="s">
        <v>3453</v>
      </c>
      <c r="B170" t="s">
        <v>3449</v>
      </c>
      <c r="C170" t="s">
        <v>3407</v>
      </c>
      <c r="D170" s="122">
        <v>67.291444999999982</v>
      </c>
      <c r="E170" s="128">
        <v>77.385161749999966</v>
      </c>
    </row>
    <row r="171" spans="1:5">
      <c r="A171" t="s">
        <v>2431</v>
      </c>
      <c r="B171" t="s">
        <v>3503</v>
      </c>
      <c r="C171" t="s">
        <v>3407</v>
      </c>
      <c r="D171" s="122">
        <v>208.07223124999999</v>
      </c>
      <c r="E171" s="128">
        <v>239.28306593749997</v>
      </c>
    </row>
    <row r="172" spans="1:5">
      <c r="A172" t="s">
        <v>3504</v>
      </c>
      <c r="B172" t="s">
        <v>3505</v>
      </c>
      <c r="C172" t="s">
        <v>3407</v>
      </c>
      <c r="D172" s="122">
        <v>156.71823375</v>
      </c>
      <c r="E172" s="128">
        <v>180.22596881249999</v>
      </c>
    </row>
    <row r="173" spans="1:5">
      <c r="A173"/>
      <c r="B173"/>
      <c r="C173"/>
      <c r="D173" s="122" t="s">
        <v>3402</v>
      </c>
      <c r="E173" s="128" t="s">
        <v>3402</v>
      </c>
    </row>
    <row r="174" spans="1:5" ht="19.5">
      <c r="A174" s="131" t="s">
        <v>3506</v>
      </c>
      <c r="B174"/>
      <c r="C174"/>
      <c r="D174" s="122" t="s">
        <v>3402</v>
      </c>
      <c r="E174" s="128" t="s">
        <v>3402</v>
      </c>
    </row>
    <row r="175" spans="1:5">
      <c r="A175" t="s">
        <v>2447</v>
      </c>
      <c r="B175" t="s">
        <v>2448</v>
      </c>
      <c r="C175" t="s">
        <v>3407</v>
      </c>
      <c r="D175" s="122">
        <v>99.99</v>
      </c>
      <c r="E175" s="128">
        <v>114.98849999999999</v>
      </c>
    </row>
    <row r="176" spans="1:5">
      <c r="A176" t="s">
        <v>2449</v>
      </c>
      <c r="B176" t="s">
        <v>2448</v>
      </c>
      <c r="C176" t="s">
        <v>3407</v>
      </c>
      <c r="D176" s="122">
        <v>186.82230124999998</v>
      </c>
      <c r="E176" s="128">
        <v>214.84564643749997</v>
      </c>
    </row>
    <row r="177" spans="1:5">
      <c r="A177" t="s">
        <v>2450</v>
      </c>
      <c r="B177" t="s">
        <v>2451</v>
      </c>
      <c r="C177" t="s">
        <v>3407</v>
      </c>
      <c r="D177" s="122">
        <v>154.06199249999997</v>
      </c>
      <c r="E177" s="128">
        <v>177.17129137499995</v>
      </c>
    </row>
    <row r="178" spans="1:5">
      <c r="A178" t="s">
        <v>2452</v>
      </c>
      <c r="B178" t="s">
        <v>2448</v>
      </c>
      <c r="C178" t="s">
        <v>3407</v>
      </c>
      <c r="D178" s="122">
        <v>272.70743499999998</v>
      </c>
      <c r="E178" s="128">
        <v>313.61355024999995</v>
      </c>
    </row>
    <row r="179" spans="1:5">
      <c r="A179"/>
      <c r="B179"/>
      <c r="C179"/>
      <c r="D179" s="122" t="s">
        <v>3402</v>
      </c>
      <c r="E179" s="128" t="s">
        <v>3402</v>
      </c>
    </row>
    <row r="180" spans="1:5" ht="19.5">
      <c r="A180" s="131" t="s">
        <v>3507</v>
      </c>
      <c r="B180"/>
      <c r="C180"/>
      <c r="D180" s="122" t="s">
        <v>3402</v>
      </c>
      <c r="E180" s="128" t="s">
        <v>3402</v>
      </c>
    </row>
    <row r="181" spans="1:5">
      <c r="A181" t="s">
        <v>2453</v>
      </c>
      <c r="B181" t="s">
        <v>2467</v>
      </c>
      <c r="C181" t="s">
        <v>3407</v>
      </c>
      <c r="D181" s="122">
        <v>297.99</v>
      </c>
      <c r="E181" s="128">
        <v>342.68849999999998</v>
      </c>
    </row>
    <row r="182" spans="1:5">
      <c r="A182" t="s">
        <v>2454</v>
      </c>
      <c r="B182" t="s">
        <v>2467</v>
      </c>
      <c r="C182" t="s">
        <v>3407</v>
      </c>
      <c r="D182" s="122">
        <v>396</v>
      </c>
      <c r="E182" s="128">
        <v>455.4</v>
      </c>
    </row>
    <row r="183" spans="1:5">
      <c r="A183" t="s">
        <v>2455</v>
      </c>
      <c r="B183" t="s">
        <v>2468</v>
      </c>
      <c r="C183" t="s">
        <v>3407</v>
      </c>
      <c r="D183" s="122">
        <v>2713.6137600000002</v>
      </c>
      <c r="E183" s="128">
        <v>3120.6558239999999</v>
      </c>
    </row>
    <row r="184" spans="1:5">
      <c r="A184" t="s">
        <v>2456</v>
      </c>
      <c r="B184" t="s">
        <v>2469</v>
      </c>
      <c r="C184" t="s">
        <v>3407</v>
      </c>
      <c r="D184" s="122">
        <v>2985.4281600000004</v>
      </c>
      <c r="E184" s="128">
        <v>3433.2423840000001</v>
      </c>
    </row>
    <row r="185" spans="1:5">
      <c r="A185" t="s">
        <v>2457</v>
      </c>
      <c r="B185" t="s">
        <v>2470</v>
      </c>
      <c r="C185" t="s">
        <v>3407</v>
      </c>
      <c r="D185" s="122">
        <v>3257.2425600000001</v>
      </c>
      <c r="E185" s="128">
        <v>3745.8289439999999</v>
      </c>
    </row>
    <row r="186" spans="1:5">
      <c r="A186" t="s">
        <v>2458</v>
      </c>
      <c r="B186" t="s">
        <v>2471</v>
      </c>
      <c r="C186" t="s">
        <v>3407</v>
      </c>
      <c r="D186" s="122">
        <v>3619.66176</v>
      </c>
      <c r="E186" s="128">
        <v>4162.6110239999998</v>
      </c>
    </row>
    <row r="187" spans="1:5">
      <c r="A187" t="s">
        <v>2459</v>
      </c>
      <c r="B187" t="s">
        <v>2472</v>
      </c>
      <c r="C187" t="s">
        <v>3407</v>
      </c>
      <c r="D187" s="122">
        <v>456.39</v>
      </c>
      <c r="E187" s="128">
        <v>524.84849999999994</v>
      </c>
    </row>
    <row r="188" spans="1:5">
      <c r="A188" t="s">
        <v>2460</v>
      </c>
      <c r="B188" t="s">
        <v>2472</v>
      </c>
      <c r="C188" t="s">
        <v>3407</v>
      </c>
      <c r="D188" s="122">
        <v>543.51</v>
      </c>
      <c r="E188" s="128">
        <v>625.03649999999993</v>
      </c>
    </row>
    <row r="189" spans="1:5">
      <c r="A189" t="s">
        <v>2461</v>
      </c>
      <c r="B189" t="s">
        <v>2473</v>
      </c>
      <c r="C189" t="s">
        <v>3407</v>
      </c>
      <c r="D189" s="122">
        <v>546.53058528171641</v>
      </c>
      <c r="E189" s="128">
        <v>628.51017307397387</v>
      </c>
    </row>
    <row r="190" spans="1:5">
      <c r="A190" t="s">
        <v>2462</v>
      </c>
      <c r="B190" t="s">
        <v>2474</v>
      </c>
      <c r="C190" t="s">
        <v>3407</v>
      </c>
      <c r="D190" s="122">
        <v>684.1853960466417</v>
      </c>
      <c r="E190" s="128">
        <v>786.81320545363792</v>
      </c>
    </row>
    <row r="191" spans="1:5">
      <c r="A191" t="s">
        <v>2463</v>
      </c>
      <c r="B191" t="s">
        <v>2475</v>
      </c>
      <c r="C191" t="s">
        <v>3407</v>
      </c>
      <c r="D191" s="122">
        <v>748.96413052425373</v>
      </c>
      <c r="E191" s="128">
        <v>861.30875010289174</v>
      </c>
    </row>
    <row r="192" spans="1:5">
      <c r="A192" t="s">
        <v>2464</v>
      </c>
      <c r="B192" t="s">
        <v>2476</v>
      </c>
      <c r="C192" t="s">
        <v>3407</v>
      </c>
      <c r="D192" s="122">
        <v>109.63180799999999</v>
      </c>
      <c r="E192" s="128">
        <v>126.07657919999998</v>
      </c>
    </row>
    <row r="193" spans="1:5">
      <c r="A193" t="s">
        <v>2465</v>
      </c>
      <c r="B193" t="s">
        <v>2477</v>
      </c>
      <c r="C193" t="s">
        <v>3407</v>
      </c>
      <c r="D193" s="122">
        <v>191.17612800000001</v>
      </c>
      <c r="E193" s="128">
        <v>219.8525472</v>
      </c>
    </row>
    <row r="194" spans="1:5">
      <c r="A194" t="s">
        <v>2466</v>
      </c>
      <c r="B194" t="s">
        <v>2478</v>
      </c>
      <c r="C194" t="s">
        <v>3407</v>
      </c>
      <c r="D194" s="122">
        <v>36.428041425373131</v>
      </c>
      <c r="E194" s="128">
        <v>41.892247639179097</v>
      </c>
    </row>
    <row r="195" spans="1:5">
      <c r="A195"/>
      <c r="B195"/>
      <c r="C195"/>
      <c r="D195" s="122" t="s">
        <v>3402</v>
      </c>
      <c r="E195" s="128" t="s">
        <v>3402</v>
      </c>
    </row>
    <row r="196" spans="1:5" ht="19.5">
      <c r="A196" s="131" t="s">
        <v>3508</v>
      </c>
      <c r="B196"/>
      <c r="C196"/>
      <c r="D196" s="122" t="s">
        <v>3402</v>
      </c>
      <c r="E196" s="128" t="s">
        <v>3402</v>
      </c>
    </row>
    <row r="197" spans="1:5">
      <c r="A197" t="s">
        <v>2479</v>
      </c>
      <c r="B197" t="s">
        <v>2485</v>
      </c>
      <c r="C197" t="s">
        <v>3407</v>
      </c>
      <c r="D197" s="122">
        <v>1143.2734774999997</v>
      </c>
      <c r="E197" s="128">
        <v>1314.7644991249995</v>
      </c>
    </row>
    <row r="198" spans="1:5">
      <c r="A198" t="s">
        <v>2480</v>
      </c>
      <c r="B198" t="s">
        <v>2486</v>
      </c>
      <c r="C198" t="s">
        <v>3407</v>
      </c>
      <c r="D198" s="122">
        <v>124.91144749999998</v>
      </c>
      <c r="E198" s="128">
        <v>143.64816462499996</v>
      </c>
    </row>
    <row r="199" spans="1:5">
      <c r="A199" t="s">
        <v>2465</v>
      </c>
      <c r="B199" t="s">
        <v>2477</v>
      </c>
      <c r="C199" t="s">
        <v>3407</v>
      </c>
      <c r="D199" s="122">
        <v>191.17612800000001</v>
      </c>
      <c r="E199" s="128">
        <v>219.8525472</v>
      </c>
    </row>
    <row r="200" spans="1:5">
      <c r="A200" t="s">
        <v>2466</v>
      </c>
      <c r="B200" t="s">
        <v>2478</v>
      </c>
      <c r="C200" t="s">
        <v>3407</v>
      </c>
      <c r="D200" s="122">
        <v>36.428041425373131</v>
      </c>
      <c r="E200" s="128">
        <v>41.892247639179097</v>
      </c>
    </row>
    <row r="201" spans="1:5">
      <c r="A201" t="s">
        <v>2481</v>
      </c>
      <c r="B201" t="s">
        <v>2487</v>
      </c>
      <c r="C201" t="s">
        <v>3407</v>
      </c>
      <c r="D201" s="122">
        <v>41.954989999999988</v>
      </c>
      <c r="E201" s="128">
        <v>48.248238499999985</v>
      </c>
    </row>
    <row r="202" spans="1:5">
      <c r="A202" t="s">
        <v>2482</v>
      </c>
      <c r="B202" t="s">
        <v>2488</v>
      </c>
      <c r="C202" t="s">
        <v>3407</v>
      </c>
      <c r="D202" s="122">
        <v>56.174976000000001</v>
      </c>
      <c r="E202" s="128">
        <v>64.601222399999997</v>
      </c>
    </row>
    <row r="203" spans="1:5">
      <c r="A203" t="s">
        <v>2483</v>
      </c>
      <c r="B203" t="s">
        <v>2489</v>
      </c>
      <c r="C203" t="s">
        <v>3407</v>
      </c>
      <c r="D203" s="122">
        <v>81.544319999999999</v>
      </c>
      <c r="E203" s="128">
        <v>93.775967999999992</v>
      </c>
    </row>
    <row r="204" spans="1:5">
      <c r="A204" t="s">
        <v>2484</v>
      </c>
      <c r="B204" t="s">
        <v>2490</v>
      </c>
      <c r="C204" t="s">
        <v>3407</v>
      </c>
      <c r="D204" s="122">
        <v>30.512719999999995</v>
      </c>
      <c r="E204" s="128">
        <v>35.08962799999999</v>
      </c>
    </row>
    <row r="205" spans="1:5">
      <c r="A205" t="s">
        <v>3509</v>
      </c>
      <c r="B205" t="s">
        <v>3510</v>
      </c>
      <c r="C205" t="s">
        <v>3407</v>
      </c>
      <c r="D205" s="122">
        <v>1391.1893274999998</v>
      </c>
      <c r="E205" s="128">
        <v>1599.8677266249997</v>
      </c>
    </row>
    <row r="206" spans="1:5">
      <c r="A206" t="s">
        <v>3511</v>
      </c>
      <c r="B206" t="s">
        <v>3512</v>
      </c>
      <c r="C206" t="s">
        <v>3407</v>
      </c>
      <c r="D206" s="122">
        <v>857.21672749999982</v>
      </c>
      <c r="E206" s="128">
        <v>985.79923662499971</v>
      </c>
    </row>
    <row r="207" spans="1:5">
      <c r="A207"/>
      <c r="B207"/>
      <c r="C207"/>
      <c r="D207" s="122" t="s">
        <v>3402</v>
      </c>
      <c r="E207" s="128" t="s">
        <v>3402</v>
      </c>
    </row>
    <row r="208" spans="1:5" ht="19.5">
      <c r="A208" s="131" t="s">
        <v>3513</v>
      </c>
      <c r="B208"/>
      <c r="C208"/>
      <c r="D208" s="122" t="s">
        <v>3402</v>
      </c>
      <c r="E208" s="128" t="s">
        <v>3402</v>
      </c>
    </row>
    <row r="209" spans="1:5">
      <c r="A209" t="s">
        <v>2491</v>
      </c>
      <c r="B209" t="s">
        <v>2505</v>
      </c>
      <c r="C209" t="s">
        <v>3407</v>
      </c>
      <c r="D209" s="122">
        <v>492.97113249999995</v>
      </c>
      <c r="E209" s="128">
        <v>566.91680237499986</v>
      </c>
    </row>
    <row r="210" spans="1:5">
      <c r="A210" t="s">
        <v>2492</v>
      </c>
      <c r="B210" t="s">
        <v>2506</v>
      </c>
      <c r="C210" t="s">
        <v>3407</v>
      </c>
      <c r="D210" s="122">
        <v>1139.4593874999998</v>
      </c>
      <c r="E210" s="128">
        <v>1310.3782956249997</v>
      </c>
    </row>
    <row r="211" spans="1:5">
      <c r="A211" t="s">
        <v>2493</v>
      </c>
      <c r="B211" t="s">
        <v>2507</v>
      </c>
      <c r="C211" t="s">
        <v>3407</v>
      </c>
      <c r="D211" s="122">
        <v>1901.3238649999996</v>
      </c>
      <c r="E211" s="128">
        <v>2186.5224447499995</v>
      </c>
    </row>
    <row r="212" spans="1:5">
      <c r="A212" t="s">
        <v>2494</v>
      </c>
      <c r="B212" t="s">
        <v>2508</v>
      </c>
      <c r="C212" t="s">
        <v>3407</v>
      </c>
      <c r="D212" s="122">
        <v>1825.0420649999994</v>
      </c>
      <c r="E212" s="128">
        <v>2098.7983747499993</v>
      </c>
    </row>
    <row r="213" spans="1:5">
      <c r="A213" t="s">
        <v>2495</v>
      </c>
      <c r="B213" t="s">
        <v>2509</v>
      </c>
      <c r="C213" t="s">
        <v>3407</v>
      </c>
      <c r="D213" s="122">
        <v>2667.0024324999995</v>
      </c>
      <c r="E213" s="128">
        <v>3067.052797374999</v>
      </c>
    </row>
    <row r="214" spans="1:5">
      <c r="A214" t="s">
        <v>2496</v>
      </c>
      <c r="B214" t="s">
        <v>2510</v>
      </c>
      <c r="C214" t="s">
        <v>3407</v>
      </c>
      <c r="D214" s="122">
        <v>1194.3179300578356</v>
      </c>
      <c r="E214" s="128">
        <v>1373.4656195665109</v>
      </c>
    </row>
    <row r="215" spans="1:5">
      <c r="A215" t="s">
        <v>2497</v>
      </c>
      <c r="B215" t="s">
        <v>2511</v>
      </c>
      <c r="C215" t="s">
        <v>3407</v>
      </c>
      <c r="D215" s="122">
        <v>514.63526400000001</v>
      </c>
      <c r="E215" s="128">
        <v>591.83055359999992</v>
      </c>
    </row>
    <row r="216" spans="1:5">
      <c r="A216" t="s">
        <v>2498</v>
      </c>
      <c r="B216" t="s">
        <v>2512</v>
      </c>
      <c r="C216" t="s">
        <v>3407</v>
      </c>
      <c r="D216" s="122">
        <v>618.83078400000011</v>
      </c>
      <c r="E216" s="128">
        <v>711.65540160000012</v>
      </c>
    </row>
    <row r="217" spans="1:5">
      <c r="A217" t="s">
        <v>2499</v>
      </c>
      <c r="B217" t="s">
        <v>2513</v>
      </c>
      <c r="C217" t="s">
        <v>3407</v>
      </c>
      <c r="D217" s="122">
        <v>1542.5036278749997</v>
      </c>
      <c r="E217" s="128">
        <v>1773.8791720562494</v>
      </c>
    </row>
    <row r="218" spans="1:5">
      <c r="A218" t="s">
        <v>2500</v>
      </c>
      <c r="B218" t="s">
        <v>2514</v>
      </c>
      <c r="C218" t="s">
        <v>3407</v>
      </c>
      <c r="D218" s="122">
        <v>190.24754565485071</v>
      </c>
      <c r="E218" s="128">
        <v>218.78467750307831</v>
      </c>
    </row>
    <row r="219" spans="1:5">
      <c r="A219" t="s">
        <v>2501</v>
      </c>
      <c r="B219" t="s">
        <v>2515</v>
      </c>
      <c r="C219" t="s">
        <v>3407</v>
      </c>
      <c r="D219" s="122">
        <v>267.17229284701483</v>
      </c>
      <c r="E219" s="128">
        <v>307.24813677406701</v>
      </c>
    </row>
    <row r="220" spans="1:5">
      <c r="A220" t="s">
        <v>2502</v>
      </c>
      <c r="B220" t="s">
        <v>2516</v>
      </c>
      <c r="C220" t="s">
        <v>3407</v>
      </c>
      <c r="D220" s="122">
        <v>43.685658899253731</v>
      </c>
      <c r="E220" s="128">
        <v>50.238507734141784</v>
      </c>
    </row>
    <row r="221" spans="1:5">
      <c r="A221" t="s">
        <v>2503</v>
      </c>
      <c r="B221" t="s">
        <v>2517</v>
      </c>
      <c r="C221" t="s">
        <v>3407</v>
      </c>
      <c r="D221" s="122">
        <v>56.641405794776119</v>
      </c>
      <c r="E221" s="128">
        <v>65.137616663992532</v>
      </c>
    </row>
    <row r="222" spans="1:5">
      <c r="A222" t="s">
        <v>2504</v>
      </c>
      <c r="B222" t="s">
        <v>2518</v>
      </c>
      <c r="C222" t="s">
        <v>3407</v>
      </c>
      <c r="D222" s="122">
        <v>43.685658899253731</v>
      </c>
      <c r="E222" s="128">
        <v>50.238507734141784</v>
      </c>
    </row>
    <row r="223" spans="1:5">
      <c r="A223"/>
      <c r="B223"/>
      <c r="C223"/>
      <c r="D223" s="122" t="s">
        <v>3402</v>
      </c>
      <c r="E223" s="128" t="s">
        <v>3402</v>
      </c>
    </row>
    <row r="224" spans="1:5" ht="19.5">
      <c r="A224" s="131" t="s">
        <v>3514</v>
      </c>
      <c r="B224"/>
      <c r="C224"/>
      <c r="D224" s="122" t="s">
        <v>3402</v>
      </c>
      <c r="E224" s="128" t="s">
        <v>3402</v>
      </c>
    </row>
    <row r="225" spans="1:5">
      <c r="A225" t="s">
        <v>2519</v>
      </c>
      <c r="B225" t="s">
        <v>2532</v>
      </c>
      <c r="C225" t="s">
        <v>3407</v>
      </c>
      <c r="D225" s="122">
        <v>457.55424000000005</v>
      </c>
      <c r="E225" s="128">
        <v>526.18737599999997</v>
      </c>
    </row>
    <row r="226" spans="1:5">
      <c r="A226" t="s">
        <v>2520</v>
      </c>
      <c r="B226" t="s">
        <v>2533</v>
      </c>
      <c r="C226" t="s">
        <v>3407</v>
      </c>
      <c r="D226" s="122">
        <v>535.47436800000003</v>
      </c>
      <c r="E226" s="128">
        <v>615.79552319999993</v>
      </c>
    </row>
    <row r="227" spans="1:5">
      <c r="A227" t="s">
        <v>2521</v>
      </c>
      <c r="B227" t="s">
        <v>2534</v>
      </c>
      <c r="C227" t="s">
        <v>3407</v>
      </c>
      <c r="D227" s="122">
        <v>186.23886162313428</v>
      </c>
      <c r="E227" s="128">
        <v>214.17469086660441</v>
      </c>
    </row>
    <row r="228" spans="1:5">
      <c r="A228" t="s">
        <v>2522</v>
      </c>
      <c r="B228" t="s">
        <v>2535</v>
      </c>
      <c r="C228" t="s">
        <v>3407</v>
      </c>
      <c r="D228" s="122">
        <v>1653.4080149999998</v>
      </c>
      <c r="E228" s="128">
        <v>1901.4192172499995</v>
      </c>
    </row>
    <row r="229" spans="1:5">
      <c r="A229" t="s">
        <v>2523</v>
      </c>
      <c r="B229" t="s">
        <v>2536</v>
      </c>
      <c r="C229" t="s">
        <v>3407</v>
      </c>
      <c r="D229" s="122">
        <v>1874.6252349999995</v>
      </c>
      <c r="E229" s="128">
        <v>2155.8190202499991</v>
      </c>
    </row>
    <row r="230" spans="1:5">
      <c r="A230" t="s">
        <v>2524</v>
      </c>
      <c r="B230" t="s">
        <v>2537</v>
      </c>
      <c r="C230" t="s">
        <v>3407</v>
      </c>
      <c r="D230" s="122">
        <v>4792.0878720000001</v>
      </c>
      <c r="E230" s="128">
        <v>5510.9010527999999</v>
      </c>
    </row>
    <row r="231" spans="1:5">
      <c r="A231" t="s">
        <v>2525</v>
      </c>
      <c r="B231" t="s">
        <v>2538</v>
      </c>
      <c r="C231" t="s">
        <v>3407</v>
      </c>
      <c r="D231" s="122">
        <v>447.58771199999995</v>
      </c>
      <c r="E231" s="128">
        <v>514.72586879999994</v>
      </c>
    </row>
    <row r="232" spans="1:5">
      <c r="A232" t="s">
        <v>2526</v>
      </c>
      <c r="B232" t="s">
        <v>2539</v>
      </c>
      <c r="C232" t="s">
        <v>3407</v>
      </c>
      <c r="D232" s="122">
        <v>36.24192</v>
      </c>
      <c r="E232" s="128">
        <v>41.678207999999998</v>
      </c>
    </row>
    <row r="233" spans="1:5">
      <c r="A233" t="s">
        <v>2527</v>
      </c>
      <c r="B233" t="s">
        <v>2540</v>
      </c>
      <c r="C233" t="s">
        <v>3407</v>
      </c>
      <c r="D233" s="122">
        <v>122.31648</v>
      </c>
      <c r="E233" s="128">
        <v>140.66395199999999</v>
      </c>
    </row>
    <row r="234" spans="1:5">
      <c r="A234" t="s">
        <v>2528</v>
      </c>
      <c r="B234" t="s">
        <v>2541</v>
      </c>
      <c r="C234" t="s">
        <v>3407</v>
      </c>
      <c r="D234" s="122">
        <v>478.66829499999994</v>
      </c>
      <c r="E234" s="128">
        <v>550.46853924999994</v>
      </c>
    </row>
    <row r="235" spans="1:5">
      <c r="A235" t="s">
        <v>2529</v>
      </c>
      <c r="B235" t="s">
        <v>2542</v>
      </c>
      <c r="C235" t="s">
        <v>3407</v>
      </c>
      <c r="D235" s="122">
        <v>148.74950999999996</v>
      </c>
      <c r="E235" s="128">
        <v>171.06193649999994</v>
      </c>
    </row>
    <row r="236" spans="1:5">
      <c r="A236" t="s">
        <v>2530</v>
      </c>
      <c r="B236" t="s">
        <v>2543</v>
      </c>
      <c r="C236" t="s">
        <v>3407</v>
      </c>
      <c r="D236" s="122">
        <v>345.17514499999993</v>
      </c>
      <c r="E236" s="128">
        <v>396.95141674999991</v>
      </c>
    </row>
    <row r="237" spans="1:5">
      <c r="A237" t="s">
        <v>2531</v>
      </c>
      <c r="B237" t="s">
        <v>2544</v>
      </c>
      <c r="C237" t="s">
        <v>3407</v>
      </c>
      <c r="D237" s="122">
        <v>93.445204999999987</v>
      </c>
      <c r="E237" s="128">
        <v>107.46198574999998</v>
      </c>
    </row>
    <row r="238" spans="1:5">
      <c r="A238"/>
      <c r="B238"/>
      <c r="C238"/>
      <c r="D238" s="122" t="s">
        <v>3402</v>
      </c>
      <c r="E238" s="128" t="s">
        <v>3402</v>
      </c>
    </row>
    <row r="239" spans="1:5" ht="19.5">
      <c r="A239" s="131" t="s">
        <v>3515</v>
      </c>
      <c r="B239"/>
      <c r="C239"/>
      <c r="D239" s="122" t="s">
        <v>3402</v>
      </c>
      <c r="E239" s="128" t="s">
        <v>3402</v>
      </c>
    </row>
    <row r="240" spans="1:5">
      <c r="A240" t="s">
        <v>2545</v>
      </c>
      <c r="B240" t="s">
        <v>2546</v>
      </c>
      <c r="C240" t="s">
        <v>3407</v>
      </c>
      <c r="D240" s="122">
        <v>238.04668799999999</v>
      </c>
      <c r="E240" s="128">
        <v>273.75369119999999</v>
      </c>
    </row>
    <row r="241" spans="1:5">
      <c r="A241" t="s">
        <v>2547</v>
      </c>
      <c r="B241" t="s">
        <v>2546</v>
      </c>
      <c r="C241" t="s">
        <v>3407</v>
      </c>
      <c r="D241" s="122">
        <v>312.22065599999996</v>
      </c>
      <c r="E241" s="128">
        <v>359.05375439999995</v>
      </c>
    </row>
    <row r="242" spans="1:5">
      <c r="A242" t="s">
        <v>2548</v>
      </c>
      <c r="B242" t="s">
        <v>2546</v>
      </c>
      <c r="C242" t="s">
        <v>3407</v>
      </c>
      <c r="D242" s="122">
        <v>350.17012799999998</v>
      </c>
      <c r="E242" s="128">
        <v>402.69564719999994</v>
      </c>
    </row>
    <row r="243" spans="1:5">
      <c r="A243" t="s">
        <v>2549</v>
      </c>
      <c r="B243" t="s">
        <v>2546</v>
      </c>
      <c r="C243" t="s">
        <v>3407</v>
      </c>
      <c r="D243" s="122">
        <v>413.99423999999999</v>
      </c>
      <c r="E243" s="128">
        <v>476.09337599999998</v>
      </c>
    </row>
    <row r="244" spans="1:5" s="129" customFormat="1">
      <c r="A244" s="129" t="s">
        <v>2550</v>
      </c>
      <c r="B244" s="129" t="s">
        <v>2551</v>
      </c>
      <c r="C244" s="129" t="s">
        <v>3407</v>
      </c>
      <c r="D244" s="287">
        <v>136.27310399999999</v>
      </c>
      <c r="E244" s="288">
        <v>156.71406959999999</v>
      </c>
    </row>
    <row r="245" spans="1:5" s="129" customFormat="1">
      <c r="A245" s="129" t="s">
        <v>2552</v>
      </c>
      <c r="B245" s="129" t="s">
        <v>2553</v>
      </c>
      <c r="C245" s="129" t="s">
        <v>3407</v>
      </c>
      <c r="D245" s="287">
        <v>93.148704000000009</v>
      </c>
      <c r="E245" s="288">
        <v>107.12100960000001</v>
      </c>
    </row>
    <row r="246" spans="1:5" s="129" customFormat="1">
      <c r="A246" s="129" t="s">
        <v>2554</v>
      </c>
      <c r="B246" s="129" t="s">
        <v>2551</v>
      </c>
      <c r="C246" s="129" t="s">
        <v>3407</v>
      </c>
      <c r="D246" s="287">
        <v>205.41598999999999</v>
      </c>
      <c r="E246" s="288">
        <v>236.22838849999997</v>
      </c>
    </row>
    <row r="247" spans="1:5" s="129" customFormat="1">
      <c r="A247" s="129" t="s">
        <v>2555</v>
      </c>
      <c r="B247" s="129" t="s">
        <v>2551</v>
      </c>
      <c r="C247" s="129" t="s">
        <v>3407</v>
      </c>
      <c r="D247" s="287">
        <v>386.04039500000005</v>
      </c>
      <c r="E247" s="288">
        <v>443.94645425000004</v>
      </c>
    </row>
    <row r="248" spans="1:5" s="129" customFormat="1">
      <c r="A248" s="129" t="s">
        <v>2556</v>
      </c>
      <c r="B248" s="129" t="s">
        <v>2551</v>
      </c>
      <c r="C248" s="129" t="s">
        <v>3407</v>
      </c>
      <c r="D248" s="287">
        <v>497.60252749999989</v>
      </c>
      <c r="E248" s="288">
        <v>572.24290662499982</v>
      </c>
    </row>
    <row r="249" spans="1:5" s="129" customFormat="1">
      <c r="A249" s="129" t="s">
        <v>2557</v>
      </c>
      <c r="B249" s="129" t="s">
        <v>2558</v>
      </c>
      <c r="C249" s="129" t="s">
        <v>3407</v>
      </c>
      <c r="D249" s="287">
        <v>137.65481076492537</v>
      </c>
      <c r="E249" s="288">
        <v>158.30303237966416</v>
      </c>
    </row>
    <row r="250" spans="1:5" s="129" customFormat="1">
      <c r="A250" s="129" t="s">
        <v>2559</v>
      </c>
      <c r="B250" s="129" t="s">
        <v>2558</v>
      </c>
      <c r="C250" s="129" t="s">
        <v>3407</v>
      </c>
      <c r="D250" s="287">
        <v>357.07003200000003</v>
      </c>
      <c r="E250" s="288">
        <v>410.63053680000002</v>
      </c>
    </row>
    <row r="251" spans="1:5" s="129" customFormat="1">
      <c r="A251" s="129" t="s">
        <v>2560</v>
      </c>
      <c r="B251" s="129" t="s">
        <v>2558</v>
      </c>
      <c r="C251" s="129" t="s">
        <v>3407</v>
      </c>
      <c r="D251" s="287">
        <v>470.05595999999997</v>
      </c>
      <c r="E251" s="288">
        <v>540.56435399999998</v>
      </c>
    </row>
    <row r="252" spans="1:5" s="129" customFormat="1">
      <c r="A252" s="129" t="s">
        <v>2561</v>
      </c>
      <c r="B252" s="129" t="s">
        <v>2562</v>
      </c>
      <c r="C252" s="129" t="s">
        <v>3407</v>
      </c>
      <c r="D252" s="287">
        <v>763.30187999999998</v>
      </c>
      <c r="E252" s="288">
        <v>877.79716199999996</v>
      </c>
    </row>
    <row r="253" spans="1:5">
      <c r="A253" t="s">
        <v>2563</v>
      </c>
      <c r="B253" t="s">
        <v>2564</v>
      </c>
      <c r="C253" t="s">
        <v>3407</v>
      </c>
      <c r="D253" s="122">
        <v>763.30187999999998</v>
      </c>
      <c r="E253" s="128">
        <v>877.79716199999996</v>
      </c>
    </row>
    <row r="254" spans="1:5">
      <c r="A254" t="s">
        <v>2565</v>
      </c>
      <c r="B254" t="s">
        <v>2562</v>
      </c>
      <c r="C254" t="s">
        <v>3407</v>
      </c>
      <c r="D254" s="122">
        <v>1138.48416</v>
      </c>
      <c r="E254" s="128">
        <v>1309.2567839999999</v>
      </c>
    </row>
    <row r="255" spans="1:5">
      <c r="A255" t="s">
        <v>2566</v>
      </c>
      <c r="B255" t="s">
        <v>2564</v>
      </c>
      <c r="C255" t="s">
        <v>3407</v>
      </c>
      <c r="D255" s="122">
        <v>1138.48416</v>
      </c>
      <c r="E255" s="128">
        <v>1309.2567839999999</v>
      </c>
    </row>
    <row r="256" spans="1:5">
      <c r="A256" t="s">
        <v>2567</v>
      </c>
      <c r="B256" t="s">
        <v>2568</v>
      </c>
      <c r="C256" t="s">
        <v>3407</v>
      </c>
      <c r="D256" s="122">
        <v>82.343478750000003</v>
      </c>
      <c r="E256" s="128">
        <v>94.695000562499999</v>
      </c>
    </row>
    <row r="257" spans="1:5">
      <c r="A257" t="s">
        <v>2569</v>
      </c>
      <c r="B257" t="s">
        <v>2570</v>
      </c>
      <c r="C257" t="s">
        <v>3407</v>
      </c>
      <c r="D257" s="122">
        <v>149.63492374999998</v>
      </c>
      <c r="E257" s="128">
        <v>172.08016231249997</v>
      </c>
    </row>
    <row r="258" spans="1:5">
      <c r="A258" t="s">
        <v>2571</v>
      </c>
      <c r="B258" t="s">
        <v>2572</v>
      </c>
      <c r="C258" t="s">
        <v>3407</v>
      </c>
      <c r="D258" s="122">
        <v>25.91149379104478</v>
      </c>
      <c r="E258" s="128">
        <v>29.798217859701495</v>
      </c>
    </row>
    <row r="259" spans="1:5">
      <c r="A259" t="s">
        <v>2415</v>
      </c>
      <c r="B259" t="s">
        <v>2420</v>
      </c>
      <c r="C259" t="s">
        <v>3407</v>
      </c>
      <c r="D259" s="122">
        <v>202.68467999999999</v>
      </c>
      <c r="E259" s="128">
        <v>233.08738199999996</v>
      </c>
    </row>
    <row r="260" spans="1:5">
      <c r="A260" t="s">
        <v>2573</v>
      </c>
      <c r="B260" t="s">
        <v>2574</v>
      </c>
      <c r="C260" t="s">
        <v>3407</v>
      </c>
      <c r="D260" s="122">
        <v>55.86166176865671</v>
      </c>
      <c r="E260" s="128">
        <v>64.240911033955214</v>
      </c>
    </row>
    <row r="261" spans="1:5">
      <c r="A261" t="s">
        <v>2331</v>
      </c>
      <c r="B261" t="s">
        <v>2334</v>
      </c>
      <c r="C261" t="s">
        <v>3407</v>
      </c>
      <c r="D261" s="122">
        <v>29.899583999999997</v>
      </c>
      <c r="E261" s="128">
        <v>34.384521599999992</v>
      </c>
    </row>
    <row r="262" spans="1:5">
      <c r="A262" t="s">
        <v>2575</v>
      </c>
      <c r="B262" t="s">
        <v>2576</v>
      </c>
      <c r="C262" t="s">
        <v>3407</v>
      </c>
      <c r="D262" s="122">
        <v>23.838062499999999</v>
      </c>
      <c r="E262" s="128">
        <v>27.413771874999998</v>
      </c>
    </row>
    <row r="263" spans="1:5">
      <c r="A263" t="s">
        <v>2577</v>
      </c>
      <c r="B263" t="s">
        <v>2578</v>
      </c>
      <c r="C263" t="s">
        <v>3407</v>
      </c>
      <c r="D263" s="122">
        <v>55.86166176865671</v>
      </c>
      <c r="E263" s="128">
        <v>64.240911033955214</v>
      </c>
    </row>
    <row r="264" spans="1:5">
      <c r="A264"/>
      <c r="B264"/>
      <c r="C264"/>
      <c r="D264" s="122" t="s">
        <v>3402</v>
      </c>
      <c r="E264" s="128" t="s">
        <v>3402</v>
      </c>
    </row>
    <row r="265" spans="1:5" ht="19.5">
      <c r="A265" s="131" t="s">
        <v>3516</v>
      </c>
      <c r="B265"/>
      <c r="C265"/>
      <c r="D265" s="122" t="s">
        <v>3402</v>
      </c>
      <c r="E265" s="128" t="s">
        <v>3402</v>
      </c>
    </row>
    <row r="266" spans="1:5">
      <c r="A266"/>
      <c r="B266"/>
      <c r="C266"/>
      <c r="D266" s="122" t="s">
        <v>3402</v>
      </c>
      <c r="E266" s="128" t="s">
        <v>3402</v>
      </c>
    </row>
    <row r="267" spans="1:5" ht="17.25">
      <c r="A267" s="132" t="s">
        <v>3517</v>
      </c>
      <c r="B267"/>
      <c r="C267"/>
      <c r="D267" s="122" t="s">
        <v>3402</v>
      </c>
      <c r="E267" s="128" t="s">
        <v>3402</v>
      </c>
    </row>
    <row r="268" spans="1:5" s="129" customFormat="1">
      <c r="A268" s="129" t="s">
        <v>2579</v>
      </c>
      <c r="B268" s="129" t="s">
        <v>2587</v>
      </c>
      <c r="C268" s="129" t="s">
        <v>3407</v>
      </c>
      <c r="D268" s="287">
        <v>3059.7855937499999</v>
      </c>
      <c r="E268" s="288">
        <v>3518.7534328124998</v>
      </c>
    </row>
    <row r="269" spans="1:5" s="129" customFormat="1">
      <c r="A269" s="129" t="s">
        <v>2580</v>
      </c>
      <c r="B269" s="129" t="s">
        <v>2587</v>
      </c>
      <c r="C269" s="129" t="s">
        <v>3407</v>
      </c>
      <c r="D269" s="287">
        <v>4329.6732374999992</v>
      </c>
      <c r="E269" s="288">
        <v>4979.1242231249989</v>
      </c>
    </row>
    <row r="270" spans="1:5" s="129" customFormat="1">
      <c r="A270" s="129" t="s">
        <v>2581</v>
      </c>
      <c r="B270" s="129" t="s">
        <v>2587</v>
      </c>
      <c r="C270" s="129" t="s">
        <v>3407</v>
      </c>
      <c r="D270" s="287">
        <v>5613.863718749999</v>
      </c>
      <c r="E270" s="288">
        <v>6455.9432765624979</v>
      </c>
    </row>
    <row r="271" spans="1:5" s="129" customFormat="1">
      <c r="A271" s="129" t="s">
        <v>2582</v>
      </c>
      <c r="B271" s="129" t="s">
        <v>2587</v>
      </c>
      <c r="C271" s="129" t="s">
        <v>3407</v>
      </c>
      <c r="D271" s="287">
        <v>8678.7574687499982</v>
      </c>
      <c r="E271" s="288">
        <v>9980.5710890624978</v>
      </c>
    </row>
    <row r="272" spans="1:5">
      <c r="A272" t="s">
        <v>2583</v>
      </c>
      <c r="B272" t="s">
        <v>2588</v>
      </c>
      <c r="C272" t="s">
        <v>3407</v>
      </c>
      <c r="D272" s="122">
        <v>20645.124299999996</v>
      </c>
      <c r="E272" s="128">
        <v>23741.892944999992</v>
      </c>
    </row>
    <row r="273" spans="1:5">
      <c r="A273" t="s">
        <v>2584</v>
      </c>
      <c r="B273" t="s">
        <v>2589</v>
      </c>
      <c r="C273" t="s">
        <v>3407</v>
      </c>
      <c r="D273" s="122">
        <v>23913.322668749999</v>
      </c>
      <c r="E273" s="128">
        <v>27500.321069062498</v>
      </c>
    </row>
    <row r="274" spans="1:5">
      <c r="A274" t="s">
        <v>2585</v>
      </c>
      <c r="B274" t="s">
        <v>2590</v>
      </c>
      <c r="C274" t="s">
        <v>3407</v>
      </c>
      <c r="D274" s="122">
        <v>20645.124299999996</v>
      </c>
      <c r="E274" s="128">
        <v>23741.892944999992</v>
      </c>
    </row>
    <row r="275" spans="1:5">
      <c r="A275" t="s">
        <v>2586</v>
      </c>
      <c r="B275" t="s">
        <v>2591</v>
      </c>
      <c r="C275" t="s">
        <v>3407</v>
      </c>
      <c r="D275" s="122">
        <v>23913.322668749999</v>
      </c>
      <c r="E275" s="128">
        <v>27500.321069062498</v>
      </c>
    </row>
    <row r="276" spans="1:5">
      <c r="A276"/>
      <c r="B276"/>
      <c r="C276"/>
      <c r="D276" s="122" t="s">
        <v>3402</v>
      </c>
      <c r="E276" s="128" t="s">
        <v>3402</v>
      </c>
    </row>
    <row r="277" spans="1:5" ht="17.25">
      <c r="A277" s="132" t="s">
        <v>3518</v>
      </c>
      <c r="B277"/>
      <c r="C277"/>
      <c r="D277" s="122" t="s">
        <v>3402</v>
      </c>
      <c r="E277" s="128" t="s">
        <v>3402</v>
      </c>
    </row>
    <row r="278" spans="1:5">
      <c r="A278" t="s">
        <v>2593</v>
      </c>
      <c r="B278" t="s">
        <v>2594</v>
      </c>
      <c r="C278" t="s">
        <v>3407</v>
      </c>
      <c r="D278" s="122">
        <v>23215.548524999998</v>
      </c>
      <c r="E278" s="128">
        <v>26697.880803749995</v>
      </c>
    </row>
    <row r="279" spans="1:5">
      <c r="A279" t="s">
        <v>2595</v>
      </c>
      <c r="B279" t="s">
        <v>2596</v>
      </c>
      <c r="C279" t="s">
        <v>3407</v>
      </c>
      <c r="D279" s="122">
        <v>24392.467724999995</v>
      </c>
      <c r="E279" s="128">
        <v>28051.337883749991</v>
      </c>
    </row>
    <row r="280" spans="1:5">
      <c r="A280" t="s">
        <v>2597</v>
      </c>
      <c r="B280" t="s">
        <v>2598</v>
      </c>
      <c r="C280" t="s">
        <v>3407</v>
      </c>
      <c r="D280" s="122">
        <v>26963.913581249995</v>
      </c>
      <c r="E280" s="128">
        <v>31008.500618437491</v>
      </c>
    </row>
    <row r="281" spans="1:5">
      <c r="A281" t="s">
        <v>2599</v>
      </c>
      <c r="B281" t="s">
        <v>2600</v>
      </c>
      <c r="C281" t="s">
        <v>3407</v>
      </c>
      <c r="D281" s="122">
        <v>26483.746893749998</v>
      </c>
      <c r="E281" s="128">
        <v>30456.308927812497</v>
      </c>
    </row>
    <row r="282" spans="1:5">
      <c r="A282" t="s">
        <v>2601</v>
      </c>
      <c r="B282" t="s">
        <v>2602</v>
      </c>
      <c r="C282" t="s">
        <v>3407</v>
      </c>
      <c r="D282" s="122">
        <v>30232.111949999995</v>
      </c>
      <c r="E282" s="128">
        <v>34766.928742499993</v>
      </c>
    </row>
    <row r="283" spans="1:5">
      <c r="A283" t="s">
        <v>2603</v>
      </c>
      <c r="B283" t="s">
        <v>2604</v>
      </c>
      <c r="C283" t="s">
        <v>3407</v>
      </c>
      <c r="D283" s="122">
        <v>27660.666093749998</v>
      </c>
      <c r="E283" s="128">
        <v>31809.766007812497</v>
      </c>
    </row>
    <row r="284" spans="1:5">
      <c r="A284" t="s">
        <v>2605</v>
      </c>
      <c r="B284" t="s">
        <v>2606</v>
      </c>
      <c r="C284" t="s">
        <v>3407</v>
      </c>
      <c r="D284" s="122">
        <v>23215.548524999998</v>
      </c>
      <c r="E284" s="128">
        <v>26697.880803749995</v>
      </c>
    </row>
    <row r="285" spans="1:5">
      <c r="A285" t="s">
        <v>2607</v>
      </c>
      <c r="B285" t="s">
        <v>2608</v>
      </c>
      <c r="C285" t="s">
        <v>3407</v>
      </c>
      <c r="D285" s="122">
        <v>24392.467724999995</v>
      </c>
      <c r="E285" s="128">
        <v>28051.337883749991</v>
      </c>
    </row>
    <row r="286" spans="1:5">
      <c r="A286" t="s">
        <v>2609</v>
      </c>
      <c r="B286" t="s">
        <v>2610</v>
      </c>
      <c r="C286" t="s">
        <v>3407</v>
      </c>
      <c r="D286" s="122">
        <v>26963.913581249995</v>
      </c>
      <c r="E286" s="128">
        <v>31008.500618437491</v>
      </c>
    </row>
    <row r="287" spans="1:5">
      <c r="A287" t="s">
        <v>2611</v>
      </c>
      <c r="B287" t="s">
        <v>2612</v>
      </c>
      <c r="C287" t="s">
        <v>3407</v>
      </c>
      <c r="D287" s="122">
        <v>26483.746893749998</v>
      </c>
      <c r="E287" s="128">
        <v>30456.308927812497</v>
      </c>
    </row>
    <row r="288" spans="1:5">
      <c r="A288" t="s">
        <v>2613</v>
      </c>
      <c r="B288" t="s">
        <v>2614</v>
      </c>
      <c r="C288" t="s">
        <v>3407</v>
      </c>
      <c r="D288" s="122">
        <v>27660.666093749998</v>
      </c>
      <c r="E288" s="128">
        <v>31809.766007812497</v>
      </c>
    </row>
    <row r="289" spans="1:5">
      <c r="A289" t="s">
        <v>2615</v>
      </c>
      <c r="B289" t="s">
        <v>2616</v>
      </c>
      <c r="C289" t="s">
        <v>3407</v>
      </c>
      <c r="D289" s="122">
        <v>30232.111949999995</v>
      </c>
      <c r="E289" s="128">
        <v>34766.928742499993</v>
      </c>
    </row>
    <row r="290" spans="1:5">
      <c r="A290"/>
      <c r="B290"/>
      <c r="C290"/>
      <c r="D290" s="122" t="s">
        <v>3402</v>
      </c>
      <c r="E290" s="128" t="s">
        <v>3402</v>
      </c>
    </row>
    <row r="291" spans="1:5" ht="17.25">
      <c r="A291" s="132" t="s">
        <v>3519</v>
      </c>
      <c r="B291"/>
      <c r="C291"/>
      <c r="D291" s="122" t="s">
        <v>3402</v>
      </c>
      <c r="E291" s="128" t="s">
        <v>3402</v>
      </c>
    </row>
    <row r="292" spans="1:5">
      <c r="A292" t="s">
        <v>2617</v>
      </c>
      <c r="B292" t="s">
        <v>2618</v>
      </c>
      <c r="C292" t="s">
        <v>3407</v>
      </c>
      <c r="D292" s="122">
        <v>2155.2616800000001</v>
      </c>
      <c r="E292" s="128">
        <v>2478.5509320000001</v>
      </c>
    </row>
    <row r="293" spans="1:5">
      <c r="A293" t="s">
        <v>3520</v>
      </c>
      <c r="B293" t="s">
        <v>2587</v>
      </c>
      <c r="C293" t="s">
        <v>3407</v>
      </c>
      <c r="D293" s="122">
        <v>3059.7855937499999</v>
      </c>
      <c r="E293" s="128">
        <v>3518.7534328124998</v>
      </c>
    </row>
    <row r="294" spans="1:5">
      <c r="A294" t="s">
        <v>2619</v>
      </c>
      <c r="B294" t="s">
        <v>2587</v>
      </c>
      <c r="C294" t="s">
        <v>3407</v>
      </c>
      <c r="D294" s="122">
        <v>3672.7643437499996</v>
      </c>
      <c r="E294" s="128">
        <v>4223.678995312499</v>
      </c>
    </row>
    <row r="295" spans="1:5">
      <c r="A295" t="s">
        <v>2620</v>
      </c>
      <c r="B295" t="s">
        <v>2587</v>
      </c>
      <c r="C295" t="s">
        <v>3407</v>
      </c>
      <c r="D295" s="122">
        <v>5103.0480937499988</v>
      </c>
      <c r="E295" s="128">
        <v>5868.5053078124984</v>
      </c>
    </row>
    <row r="296" spans="1:5">
      <c r="A296" t="s">
        <v>2621</v>
      </c>
      <c r="B296" t="s">
        <v>2587</v>
      </c>
      <c r="C296" t="s">
        <v>3407</v>
      </c>
      <c r="D296" s="122">
        <v>8678.7574687499982</v>
      </c>
      <c r="E296" s="128">
        <v>9980.5710890624978</v>
      </c>
    </row>
    <row r="297" spans="1:5">
      <c r="A297" t="s">
        <v>2622</v>
      </c>
      <c r="B297" t="s">
        <v>2623</v>
      </c>
      <c r="C297" t="s">
        <v>3407</v>
      </c>
      <c r="D297" s="122">
        <v>17083.7177625</v>
      </c>
      <c r="E297" s="128">
        <v>19646.275426875</v>
      </c>
    </row>
    <row r="298" spans="1:5">
      <c r="A298" t="s">
        <v>2624</v>
      </c>
      <c r="B298" t="s">
        <v>2625</v>
      </c>
      <c r="C298" t="s">
        <v>3407</v>
      </c>
      <c r="D298" s="122">
        <v>19654.141987499996</v>
      </c>
      <c r="E298" s="128">
        <v>22602.263285624995</v>
      </c>
    </row>
    <row r="299" spans="1:5">
      <c r="A299" t="s">
        <v>2626</v>
      </c>
      <c r="B299" t="s">
        <v>2623</v>
      </c>
      <c r="C299" t="s">
        <v>3407</v>
      </c>
      <c r="D299" s="122">
        <v>21356.179649999998</v>
      </c>
      <c r="E299" s="128">
        <v>24559.606597499995</v>
      </c>
    </row>
    <row r="300" spans="1:5">
      <c r="A300" t="s">
        <v>2627</v>
      </c>
      <c r="B300" t="s">
        <v>2625</v>
      </c>
      <c r="C300" t="s">
        <v>3407</v>
      </c>
      <c r="D300" s="122">
        <v>23926.603874999997</v>
      </c>
      <c r="E300" s="128">
        <v>27515.594456249994</v>
      </c>
    </row>
    <row r="301" spans="1:5">
      <c r="A301" t="s">
        <v>2628</v>
      </c>
      <c r="B301" t="s">
        <v>2629</v>
      </c>
      <c r="C301" t="s">
        <v>3407</v>
      </c>
      <c r="D301" s="122">
        <v>17083.7177625</v>
      </c>
      <c r="E301" s="128">
        <v>19646.275426875</v>
      </c>
    </row>
    <row r="302" spans="1:5">
      <c r="A302" t="s">
        <v>2630</v>
      </c>
      <c r="B302" t="s">
        <v>2631</v>
      </c>
      <c r="C302" t="s">
        <v>3407</v>
      </c>
      <c r="D302" s="122">
        <v>19654.141987499996</v>
      </c>
      <c r="E302" s="128">
        <v>22602.263285624995</v>
      </c>
    </row>
    <row r="303" spans="1:5">
      <c r="A303" t="s">
        <v>2632</v>
      </c>
      <c r="B303" t="s">
        <v>2631</v>
      </c>
      <c r="C303" t="s">
        <v>3407</v>
      </c>
      <c r="D303" s="122">
        <v>23926.603874999997</v>
      </c>
      <c r="E303" s="128">
        <v>27515.594456249994</v>
      </c>
    </row>
    <row r="304" spans="1:5">
      <c r="A304" t="s">
        <v>2633</v>
      </c>
      <c r="B304" t="s">
        <v>2629</v>
      </c>
      <c r="C304" t="s">
        <v>3407</v>
      </c>
      <c r="D304" s="122">
        <v>21356.179649999998</v>
      </c>
      <c r="E304" s="128">
        <v>24559.606597499995</v>
      </c>
    </row>
    <row r="305" spans="1:5">
      <c r="A305"/>
      <c r="B305"/>
      <c r="C305"/>
      <c r="D305" s="122" t="s">
        <v>3402</v>
      </c>
      <c r="E305" s="128" t="s">
        <v>3402</v>
      </c>
    </row>
    <row r="306" spans="1:5" ht="17.25">
      <c r="A306" s="132" t="s">
        <v>3521</v>
      </c>
      <c r="B306"/>
      <c r="C306"/>
      <c r="D306" s="122" t="s">
        <v>3402</v>
      </c>
      <c r="E306" s="128" t="s">
        <v>3402</v>
      </c>
    </row>
    <row r="307" spans="1:5">
      <c r="A307" t="s">
        <v>2634</v>
      </c>
      <c r="B307" t="s">
        <v>2635</v>
      </c>
      <c r="C307" t="s">
        <v>3407</v>
      </c>
      <c r="D307" s="122">
        <v>121.57411875</v>
      </c>
      <c r="E307" s="128">
        <v>139.81023656249999</v>
      </c>
    </row>
    <row r="308" spans="1:5">
      <c r="A308" t="s">
        <v>2636</v>
      </c>
      <c r="B308" t="s">
        <v>2637</v>
      </c>
      <c r="C308" t="s">
        <v>3407</v>
      </c>
      <c r="D308" s="122">
        <v>79.687237499999995</v>
      </c>
      <c r="E308" s="128">
        <v>91.640323124999981</v>
      </c>
    </row>
    <row r="309" spans="1:5">
      <c r="A309" t="s">
        <v>2638</v>
      </c>
      <c r="B309" t="s">
        <v>2639</v>
      </c>
      <c r="C309" t="s">
        <v>3407</v>
      </c>
      <c r="D309" s="122">
        <v>176.74220624999998</v>
      </c>
      <c r="E309" s="128">
        <v>203.25353718749997</v>
      </c>
    </row>
    <row r="310" spans="1:5">
      <c r="A310" t="s">
        <v>2640</v>
      </c>
      <c r="B310" t="s">
        <v>2641</v>
      </c>
      <c r="C310" t="s">
        <v>3407</v>
      </c>
      <c r="D310" s="122">
        <v>476.08016249999997</v>
      </c>
      <c r="E310" s="128">
        <v>547.4921868749999</v>
      </c>
    </row>
    <row r="311" spans="1:5">
      <c r="A311" t="s">
        <v>2642</v>
      </c>
      <c r="B311" t="s">
        <v>2643</v>
      </c>
      <c r="C311" t="s">
        <v>3407</v>
      </c>
      <c r="D311" s="122">
        <v>101.14149374999998</v>
      </c>
      <c r="E311" s="128">
        <v>116.31271781249997</v>
      </c>
    </row>
    <row r="312" spans="1:5">
      <c r="A312" t="s">
        <v>2644</v>
      </c>
      <c r="B312" t="s">
        <v>2645</v>
      </c>
      <c r="C312" t="s">
        <v>3407</v>
      </c>
      <c r="D312" s="122">
        <v>189.00178124999996</v>
      </c>
      <c r="E312" s="128">
        <v>217.35204843749995</v>
      </c>
    </row>
    <row r="313" spans="1:5">
      <c r="A313" t="s">
        <v>2646</v>
      </c>
      <c r="B313" t="s">
        <v>2647</v>
      </c>
      <c r="C313" t="s">
        <v>3407</v>
      </c>
      <c r="D313" s="122">
        <v>131.79043124999998</v>
      </c>
      <c r="E313" s="128">
        <v>151.55899593749996</v>
      </c>
    </row>
    <row r="314" spans="1:5">
      <c r="A314" t="s">
        <v>2648</v>
      </c>
      <c r="B314" t="s">
        <v>2649</v>
      </c>
      <c r="C314" t="s">
        <v>3407</v>
      </c>
      <c r="D314" s="122">
        <v>1277.0390625</v>
      </c>
      <c r="E314" s="128">
        <v>1468.594921875</v>
      </c>
    </row>
    <row r="315" spans="1:5">
      <c r="A315" t="s">
        <v>2650</v>
      </c>
      <c r="B315" t="s">
        <v>2651</v>
      </c>
      <c r="C315" t="s">
        <v>3407</v>
      </c>
      <c r="D315" s="122">
        <v>1277.0390625</v>
      </c>
      <c r="E315" s="128">
        <v>1468.594921875</v>
      </c>
    </row>
    <row r="316" spans="1:5">
      <c r="A316" t="s">
        <v>2652</v>
      </c>
      <c r="B316" t="s">
        <v>2653</v>
      </c>
      <c r="C316" t="s">
        <v>3407</v>
      </c>
      <c r="D316" s="122">
        <v>196.15319999999997</v>
      </c>
      <c r="E316" s="128">
        <v>225.57617999999994</v>
      </c>
    </row>
    <row r="317" spans="1:5">
      <c r="A317"/>
      <c r="B317"/>
      <c r="C317"/>
      <c r="D317" s="122" t="s">
        <v>3402</v>
      </c>
      <c r="E317" s="128" t="s">
        <v>3402</v>
      </c>
    </row>
    <row r="318" spans="1:5" ht="19.5">
      <c r="A318" s="131" t="s">
        <v>3522</v>
      </c>
      <c r="B318"/>
      <c r="C318"/>
      <c r="D318" s="122" t="s">
        <v>3402</v>
      </c>
      <c r="E318" s="128" t="s">
        <v>3402</v>
      </c>
    </row>
    <row r="319" spans="1:5">
      <c r="A319"/>
      <c r="B319"/>
      <c r="C319"/>
      <c r="D319" s="122" t="s">
        <v>3402</v>
      </c>
      <c r="E319" s="128" t="s">
        <v>3402</v>
      </c>
    </row>
    <row r="320" spans="1:5" ht="17.25">
      <c r="A320" s="132" t="s">
        <v>3523</v>
      </c>
      <c r="B320"/>
      <c r="C320"/>
      <c r="D320" s="122" t="s">
        <v>3402</v>
      </c>
      <c r="E320" s="128" t="s">
        <v>3402</v>
      </c>
    </row>
    <row r="321" spans="1:5">
      <c r="A321" t="s">
        <v>2654</v>
      </c>
      <c r="B321" t="s">
        <v>2655</v>
      </c>
      <c r="C321" t="s">
        <v>3407</v>
      </c>
      <c r="D321" s="122">
        <v>1015.1609187500002</v>
      </c>
      <c r="E321" s="128">
        <v>1167.4350565625002</v>
      </c>
    </row>
    <row r="322" spans="1:5">
      <c r="A322" t="s">
        <v>2656</v>
      </c>
      <c r="B322" t="s">
        <v>2657</v>
      </c>
      <c r="C322" t="s">
        <v>3407</v>
      </c>
      <c r="D322" s="122">
        <v>1326.0773624999999</v>
      </c>
      <c r="E322" s="128">
        <v>1524.9889668749997</v>
      </c>
    </row>
    <row r="323" spans="1:5">
      <c r="A323" t="s">
        <v>2658</v>
      </c>
      <c r="B323" t="s">
        <v>2659</v>
      </c>
      <c r="C323" t="s">
        <v>3407</v>
      </c>
      <c r="D323" s="122">
        <v>1173.2413274999999</v>
      </c>
      <c r="E323" s="128">
        <v>1349.2275266249999</v>
      </c>
    </row>
    <row r="324" spans="1:5">
      <c r="A324" t="s">
        <v>2660</v>
      </c>
      <c r="B324" t="s">
        <v>2661</v>
      </c>
      <c r="C324" t="s">
        <v>3407</v>
      </c>
      <c r="D324" s="122">
        <v>1483.4085749999999</v>
      </c>
      <c r="E324" s="128">
        <v>1705.9198612499997</v>
      </c>
    </row>
    <row r="325" spans="1:5">
      <c r="A325" t="s">
        <v>2662</v>
      </c>
      <c r="B325" t="s">
        <v>2659</v>
      </c>
      <c r="C325" t="s">
        <v>3407</v>
      </c>
      <c r="D325" s="122">
        <v>1329.8233437499998</v>
      </c>
      <c r="E325" s="128">
        <v>1529.2968453124997</v>
      </c>
    </row>
    <row r="326" spans="1:5">
      <c r="A326" t="s">
        <v>2663</v>
      </c>
      <c r="B326" t="s">
        <v>2661</v>
      </c>
      <c r="C326" t="s">
        <v>3407</v>
      </c>
      <c r="D326" s="122">
        <v>1631.0002362499997</v>
      </c>
      <c r="E326" s="128">
        <v>1875.6502716874995</v>
      </c>
    </row>
    <row r="327" spans="1:5">
      <c r="A327" t="s">
        <v>2664</v>
      </c>
      <c r="B327" t="s">
        <v>2665</v>
      </c>
      <c r="C327" t="s">
        <v>3407</v>
      </c>
      <c r="D327" s="122">
        <v>1463.9294725</v>
      </c>
      <c r="E327" s="128">
        <v>1683.5188933749998</v>
      </c>
    </row>
    <row r="328" spans="1:5">
      <c r="A328"/>
      <c r="B328"/>
      <c r="C328"/>
      <c r="D328" s="122" t="s">
        <v>3402</v>
      </c>
      <c r="E328" s="128" t="s">
        <v>3402</v>
      </c>
    </row>
    <row r="329" spans="1:5" ht="17.25">
      <c r="A329" s="132" t="s">
        <v>3524</v>
      </c>
      <c r="B329"/>
      <c r="C329"/>
      <c r="D329" s="122" t="s">
        <v>3402</v>
      </c>
      <c r="E329" s="128" t="s">
        <v>3402</v>
      </c>
    </row>
    <row r="330" spans="1:5">
      <c r="A330" t="s">
        <v>2667</v>
      </c>
      <c r="B330" t="s">
        <v>2666</v>
      </c>
      <c r="C330" t="s">
        <v>3407</v>
      </c>
      <c r="D330" s="122">
        <v>3810.4121274999993</v>
      </c>
      <c r="E330" s="128">
        <v>4381.9739466249985</v>
      </c>
    </row>
    <row r="331" spans="1:5">
      <c r="A331" t="s">
        <v>3525</v>
      </c>
      <c r="B331" t="s">
        <v>3526</v>
      </c>
      <c r="C331" t="s">
        <v>3407</v>
      </c>
      <c r="D331" s="122">
        <v>3441.3702691231338</v>
      </c>
      <c r="E331" s="128">
        <v>3957.5758094916036</v>
      </c>
    </row>
    <row r="332" spans="1:5">
      <c r="A332" t="s">
        <v>3527</v>
      </c>
      <c r="B332" t="s">
        <v>3528</v>
      </c>
      <c r="C332" t="s">
        <v>3407</v>
      </c>
      <c r="D332" s="122">
        <v>3765.2639415111935</v>
      </c>
      <c r="E332" s="128">
        <v>4330.053532737872</v>
      </c>
    </row>
    <row r="333" spans="1:5">
      <c r="A333" t="s">
        <v>3529</v>
      </c>
      <c r="B333" t="s">
        <v>3530</v>
      </c>
      <c r="C333" t="s">
        <v>3407</v>
      </c>
      <c r="D333" s="122">
        <v>3036.5031786380587</v>
      </c>
      <c r="E333" s="128">
        <v>3491.978655433767</v>
      </c>
    </row>
    <row r="334" spans="1:5">
      <c r="A334" t="s">
        <v>3531</v>
      </c>
      <c r="B334" t="s">
        <v>3532</v>
      </c>
      <c r="C334" t="s">
        <v>3407</v>
      </c>
      <c r="D334" s="122">
        <v>3360.3968510261193</v>
      </c>
      <c r="E334" s="128">
        <v>3864.4563786800368</v>
      </c>
    </row>
    <row r="335" spans="1:5">
      <c r="A335"/>
      <c r="B335"/>
      <c r="C335"/>
      <c r="D335" s="122" t="s">
        <v>3402</v>
      </c>
      <c r="E335" s="128" t="s">
        <v>3402</v>
      </c>
    </row>
    <row r="336" spans="1:5" ht="17.25">
      <c r="A336" s="132" t="s">
        <v>3533</v>
      </c>
      <c r="B336"/>
      <c r="C336"/>
      <c r="D336" s="122" t="s">
        <v>3402</v>
      </c>
      <c r="E336" s="128" t="s">
        <v>3402</v>
      </c>
    </row>
    <row r="337" spans="1:5">
      <c r="A337" t="s">
        <v>3534</v>
      </c>
      <c r="B337" t="s">
        <v>3535</v>
      </c>
      <c r="C337" t="s">
        <v>3407</v>
      </c>
      <c r="D337" s="122">
        <v>33.523775999999998</v>
      </c>
      <c r="E337" s="128">
        <v>38.552342399999993</v>
      </c>
    </row>
    <row r="338" spans="1:5">
      <c r="A338" t="s">
        <v>3536</v>
      </c>
      <c r="B338" t="s">
        <v>3537</v>
      </c>
      <c r="C338" t="s">
        <v>3407</v>
      </c>
      <c r="D338" s="122">
        <v>47.676124999999999</v>
      </c>
      <c r="E338" s="128">
        <v>54.827543749999997</v>
      </c>
    </row>
    <row r="339" spans="1:5">
      <c r="A339" t="s">
        <v>3538</v>
      </c>
      <c r="B339" t="s">
        <v>3539</v>
      </c>
      <c r="C339" t="s">
        <v>3407</v>
      </c>
      <c r="D339" s="122">
        <v>47.676124999999999</v>
      </c>
      <c r="E339" s="128">
        <v>54.827543749999997</v>
      </c>
    </row>
    <row r="340" spans="1:5">
      <c r="A340" t="s">
        <v>3540</v>
      </c>
      <c r="B340" t="s">
        <v>3537</v>
      </c>
      <c r="C340" t="s">
        <v>3407</v>
      </c>
      <c r="D340" s="122">
        <v>92.416895999999994</v>
      </c>
      <c r="E340" s="128">
        <v>106.27943039999998</v>
      </c>
    </row>
    <row r="341" spans="1:5">
      <c r="A341" t="s">
        <v>3541</v>
      </c>
      <c r="B341" t="s">
        <v>3539</v>
      </c>
      <c r="C341" t="s">
        <v>3407</v>
      </c>
      <c r="D341" s="122">
        <v>92.416895999999994</v>
      </c>
      <c r="E341" s="128">
        <v>106.27943039999998</v>
      </c>
    </row>
    <row r="342" spans="1:5">
      <c r="A342" t="s">
        <v>3542</v>
      </c>
      <c r="B342" t="s">
        <v>3543</v>
      </c>
      <c r="C342" t="s">
        <v>3407</v>
      </c>
      <c r="D342" s="122">
        <v>39.866112000000001</v>
      </c>
      <c r="E342" s="128">
        <v>45.846028799999999</v>
      </c>
    </row>
    <row r="343" spans="1:5">
      <c r="A343" t="s">
        <v>3544</v>
      </c>
      <c r="B343" t="s">
        <v>3545</v>
      </c>
      <c r="C343" t="s">
        <v>3407</v>
      </c>
      <c r="D343" s="122">
        <v>130.63258249999996</v>
      </c>
      <c r="E343" s="128">
        <v>150.22746987499994</v>
      </c>
    </row>
    <row r="344" spans="1:5">
      <c r="A344" t="s">
        <v>3546</v>
      </c>
      <c r="B344" t="s">
        <v>3547</v>
      </c>
      <c r="C344" t="s">
        <v>3407</v>
      </c>
      <c r="D344" s="122">
        <v>148.59187200000002</v>
      </c>
      <c r="E344" s="128">
        <v>170.88065280000001</v>
      </c>
    </row>
    <row r="345" spans="1:5">
      <c r="A345" t="s">
        <v>3548</v>
      </c>
      <c r="B345" t="s">
        <v>3549</v>
      </c>
      <c r="C345" t="s">
        <v>3407</v>
      </c>
      <c r="D345" s="122">
        <v>238.38062499999998</v>
      </c>
      <c r="E345" s="128">
        <v>274.13771874999998</v>
      </c>
    </row>
    <row r="346" spans="1:5">
      <c r="A346" t="s">
        <v>3550</v>
      </c>
      <c r="B346" t="s">
        <v>3551</v>
      </c>
      <c r="C346" t="s">
        <v>3407</v>
      </c>
      <c r="D346" s="122">
        <v>77.014080000000007</v>
      </c>
      <c r="E346" s="128">
        <v>88.566192000000001</v>
      </c>
    </row>
    <row r="347" spans="1:5">
      <c r="A347" t="s">
        <v>3552</v>
      </c>
      <c r="B347" t="s">
        <v>3553</v>
      </c>
      <c r="C347" t="s">
        <v>3407</v>
      </c>
      <c r="D347" s="122">
        <v>164.90073600000002</v>
      </c>
      <c r="E347" s="128">
        <v>189.63584640000002</v>
      </c>
    </row>
    <row r="348" spans="1:5">
      <c r="A348" t="s">
        <v>3554</v>
      </c>
      <c r="B348" t="s">
        <v>3555</v>
      </c>
      <c r="C348" t="s">
        <v>3407</v>
      </c>
      <c r="D348" s="122">
        <v>86.074560000000005</v>
      </c>
      <c r="E348" s="128">
        <v>98.985743999999997</v>
      </c>
    </row>
    <row r="349" spans="1:5">
      <c r="A349" t="s">
        <v>3556</v>
      </c>
      <c r="B349" t="s">
        <v>3557</v>
      </c>
      <c r="C349" t="s">
        <v>3407</v>
      </c>
      <c r="D349" s="122">
        <v>39.866112000000001</v>
      </c>
      <c r="E349" s="128">
        <v>45.846028799999999</v>
      </c>
    </row>
    <row r="350" spans="1:5">
      <c r="A350" t="s">
        <v>3558</v>
      </c>
      <c r="B350" t="s">
        <v>3559</v>
      </c>
      <c r="C350" t="s">
        <v>3407</v>
      </c>
      <c r="D350" s="122">
        <v>206.57894400000001</v>
      </c>
      <c r="E350" s="128">
        <v>237.5657856</v>
      </c>
    </row>
    <row r="351" spans="1:5">
      <c r="A351" t="s">
        <v>3560</v>
      </c>
      <c r="B351" t="s">
        <v>3561</v>
      </c>
      <c r="C351" t="s">
        <v>3407</v>
      </c>
      <c r="D351" s="122">
        <v>189.36403200000001</v>
      </c>
      <c r="E351" s="128">
        <v>217.7686368</v>
      </c>
    </row>
    <row r="352" spans="1:5">
      <c r="A352" t="s">
        <v>3562</v>
      </c>
      <c r="B352" t="s">
        <v>3563</v>
      </c>
      <c r="C352" t="s">
        <v>3407</v>
      </c>
      <c r="D352" s="122">
        <v>77.920128000000005</v>
      </c>
      <c r="E352" s="128">
        <v>89.608147200000005</v>
      </c>
    </row>
    <row r="353" spans="1:5">
      <c r="A353" t="s">
        <v>3564</v>
      </c>
      <c r="B353" t="s">
        <v>3565</v>
      </c>
      <c r="C353" t="s">
        <v>3407</v>
      </c>
      <c r="D353" s="122">
        <v>590.7432960000001</v>
      </c>
      <c r="E353" s="128">
        <v>679.35479040000007</v>
      </c>
    </row>
    <row r="354" spans="1:5">
      <c r="A354" t="s">
        <v>3566</v>
      </c>
      <c r="B354" t="s">
        <v>3567</v>
      </c>
      <c r="C354" t="s">
        <v>3407</v>
      </c>
      <c r="D354" s="122">
        <v>44.396352</v>
      </c>
      <c r="E354" s="128">
        <v>51.055804799999997</v>
      </c>
    </row>
    <row r="355" spans="1:5">
      <c r="A355" t="s">
        <v>3568</v>
      </c>
      <c r="B355" t="s">
        <v>3569</v>
      </c>
      <c r="C355" t="s">
        <v>3407</v>
      </c>
      <c r="D355" s="122">
        <v>31.711679999999998</v>
      </c>
      <c r="E355" s="128">
        <v>36.468431999999993</v>
      </c>
    </row>
    <row r="356" spans="1:5">
      <c r="A356" t="s">
        <v>3570</v>
      </c>
      <c r="B356" t="s">
        <v>3571</v>
      </c>
      <c r="C356" t="s">
        <v>3407</v>
      </c>
      <c r="D356" s="122">
        <v>295.37164800000005</v>
      </c>
      <c r="E356" s="128">
        <v>339.67739520000003</v>
      </c>
    </row>
    <row r="357" spans="1:5">
      <c r="A357" t="s">
        <v>3572</v>
      </c>
      <c r="B357" t="s">
        <v>3573</v>
      </c>
      <c r="C357" t="s">
        <v>3407</v>
      </c>
      <c r="D357" s="122">
        <v>364.23129599999999</v>
      </c>
      <c r="E357" s="128">
        <v>418.86599039999993</v>
      </c>
    </row>
    <row r="358" spans="1:5">
      <c r="A358" t="s">
        <v>3574</v>
      </c>
      <c r="B358" t="s">
        <v>3575</v>
      </c>
      <c r="C358" t="s">
        <v>3407</v>
      </c>
      <c r="D358" s="122">
        <v>135.40019499999997</v>
      </c>
      <c r="E358" s="128">
        <v>155.71022424999995</v>
      </c>
    </row>
    <row r="359" spans="1:5">
      <c r="A359" t="s">
        <v>3576</v>
      </c>
      <c r="B359" t="s">
        <v>3577</v>
      </c>
      <c r="C359" t="s">
        <v>3407</v>
      </c>
      <c r="D359" s="122">
        <v>295.37164800000005</v>
      </c>
      <c r="E359" s="128">
        <v>339.67739520000003</v>
      </c>
    </row>
    <row r="360" spans="1:5">
      <c r="A360" t="s">
        <v>3578</v>
      </c>
      <c r="B360" t="s">
        <v>3579</v>
      </c>
      <c r="C360" t="s">
        <v>3407</v>
      </c>
      <c r="D360" s="122">
        <v>102.02690749999996</v>
      </c>
      <c r="E360" s="128">
        <v>117.33094362499995</v>
      </c>
    </row>
    <row r="361" spans="1:5">
      <c r="A361" t="s">
        <v>3580</v>
      </c>
      <c r="B361" t="s">
        <v>3581</v>
      </c>
      <c r="C361" t="s">
        <v>3407</v>
      </c>
      <c r="D361" s="122">
        <v>115.06809600000001</v>
      </c>
      <c r="E361" s="128">
        <v>132.32831039999999</v>
      </c>
    </row>
    <row r="362" spans="1:5">
      <c r="A362" t="s">
        <v>3582</v>
      </c>
      <c r="B362" t="s">
        <v>3583</v>
      </c>
      <c r="C362" t="s">
        <v>3407</v>
      </c>
      <c r="D362" s="122">
        <v>204.05381499999993</v>
      </c>
      <c r="E362" s="128">
        <v>234.66188724999989</v>
      </c>
    </row>
    <row r="363" spans="1:5">
      <c r="A363" t="s">
        <v>3584</v>
      </c>
      <c r="B363" t="s">
        <v>3585</v>
      </c>
      <c r="C363" t="s">
        <v>3407</v>
      </c>
      <c r="D363" s="122">
        <v>217.45151999999999</v>
      </c>
      <c r="E363" s="128">
        <v>250.06924799999996</v>
      </c>
    </row>
    <row r="364" spans="1:5">
      <c r="A364" t="s">
        <v>3586</v>
      </c>
      <c r="B364" t="s">
        <v>3587</v>
      </c>
      <c r="C364" t="s">
        <v>3407</v>
      </c>
      <c r="D364" s="122">
        <v>40.77216</v>
      </c>
      <c r="E364" s="128">
        <v>46.887983999999996</v>
      </c>
    </row>
    <row r="365" spans="1:5">
      <c r="A365" t="s">
        <v>3588</v>
      </c>
      <c r="B365" t="s">
        <v>3589</v>
      </c>
      <c r="C365" t="s">
        <v>3407</v>
      </c>
      <c r="D365" s="122">
        <v>40.77216</v>
      </c>
      <c r="E365" s="128">
        <v>46.887983999999996</v>
      </c>
    </row>
    <row r="366" spans="1:5">
      <c r="A366" t="s">
        <v>3590</v>
      </c>
      <c r="B366" t="s">
        <v>3591</v>
      </c>
      <c r="C366" t="s">
        <v>3407</v>
      </c>
      <c r="D366" s="122">
        <v>96.947136</v>
      </c>
      <c r="E366" s="128">
        <v>111.48920639999999</v>
      </c>
    </row>
    <row r="367" spans="1:5">
      <c r="A367" t="s">
        <v>3592</v>
      </c>
      <c r="B367" t="s">
        <v>3593</v>
      </c>
      <c r="C367" t="s">
        <v>3407</v>
      </c>
      <c r="D367" s="122">
        <v>83.35641600000001</v>
      </c>
      <c r="E367" s="128">
        <v>95.859878399999999</v>
      </c>
    </row>
    <row r="368" spans="1:5">
      <c r="A368" t="s">
        <v>3594</v>
      </c>
      <c r="B368" t="s">
        <v>3595</v>
      </c>
      <c r="C368" t="s">
        <v>3407</v>
      </c>
      <c r="D368" s="122">
        <v>55.268927999999995</v>
      </c>
      <c r="E368" s="128">
        <v>63.559267199999987</v>
      </c>
    </row>
    <row r="369" spans="1:5">
      <c r="A369" t="s">
        <v>3596</v>
      </c>
      <c r="B369" t="s">
        <v>3597</v>
      </c>
      <c r="C369" t="s">
        <v>3407</v>
      </c>
      <c r="D369" s="122">
        <v>67.953599999999994</v>
      </c>
      <c r="E369" s="128">
        <v>78.146639999999991</v>
      </c>
    </row>
    <row r="370" spans="1:5">
      <c r="A370" t="s">
        <v>3598</v>
      </c>
      <c r="B370" t="s">
        <v>3599</v>
      </c>
      <c r="C370" t="s">
        <v>3407</v>
      </c>
      <c r="D370" s="122">
        <v>270.90835199999998</v>
      </c>
      <c r="E370" s="128">
        <v>311.54460479999995</v>
      </c>
    </row>
    <row r="371" spans="1:5">
      <c r="A371" t="s">
        <v>3600</v>
      </c>
      <c r="B371" t="s">
        <v>3601</v>
      </c>
      <c r="C371" t="s">
        <v>3407</v>
      </c>
      <c r="D371" s="122">
        <v>64.839529999999996</v>
      </c>
      <c r="E371" s="128">
        <v>74.565459499999989</v>
      </c>
    </row>
    <row r="372" spans="1:5">
      <c r="A372" t="s">
        <v>3602</v>
      </c>
      <c r="B372" t="s">
        <v>3601</v>
      </c>
      <c r="C372" t="s">
        <v>3407</v>
      </c>
      <c r="D372" s="122">
        <v>124.128576</v>
      </c>
      <c r="E372" s="128">
        <v>142.74786239999997</v>
      </c>
    </row>
    <row r="373" spans="1:5">
      <c r="A373" t="s">
        <v>3603</v>
      </c>
      <c r="B373" t="s">
        <v>3604</v>
      </c>
      <c r="C373" t="s">
        <v>3407</v>
      </c>
      <c r="D373" s="122">
        <v>375.10387200000002</v>
      </c>
      <c r="E373" s="128">
        <v>431.36945279999998</v>
      </c>
    </row>
    <row r="374" spans="1:5">
      <c r="A374" t="s">
        <v>3605</v>
      </c>
      <c r="B374" t="s">
        <v>3606</v>
      </c>
      <c r="C374" t="s">
        <v>3407</v>
      </c>
      <c r="D374" s="122">
        <v>578.05862400000001</v>
      </c>
      <c r="E374" s="128">
        <v>664.76741759999993</v>
      </c>
    </row>
    <row r="375" spans="1:5">
      <c r="A375" t="s">
        <v>3607</v>
      </c>
      <c r="B375" t="s">
        <v>3608</v>
      </c>
      <c r="C375" t="s">
        <v>3407</v>
      </c>
      <c r="D375" s="122">
        <v>726.65049599999998</v>
      </c>
      <c r="E375" s="128">
        <v>835.64807039999994</v>
      </c>
    </row>
    <row r="376" spans="1:5">
      <c r="A376" t="s">
        <v>3609</v>
      </c>
      <c r="B376" t="s">
        <v>3610</v>
      </c>
      <c r="C376" t="s">
        <v>3407</v>
      </c>
      <c r="D376" s="122">
        <v>524.60179200000005</v>
      </c>
      <c r="E376" s="128">
        <v>603.29206080000006</v>
      </c>
    </row>
    <row r="377" spans="1:5">
      <c r="A377" t="s">
        <v>3611</v>
      </c>
      <c r="B377" t="s">
        <v>3612</v>
      </c>
      <c r="C377" t="s">
        <v>3407</v>
      </c>
      <c r="D377" s="122">
        <v>202.04870399999999</v>
      </c>
      <c r="E377" s="128">
        <v>232.35600959999996</v>
      </c>
    </row>
    <row r="378" spans="1:5">
      <c r="A378" t="s">
        <v>3613</v>
      </c>
      <c r="B378" t="s">
        <v>3614</v>
      </c>
      <c r="C378" t="s">
        <v>3407</v>
      </c>
      <c r="D378" s="122">
        <v>289.93536</v>
      </c>
      <c r="E378" s="128">
        <v>333.42566399999998</v>
      </c>
    </row>
    <row r="379" spans="1:5">
      <c r="A379" t="s">
        <v>3615</v>
      </c>
      <c r="B379" t="s">
        <v>3616</v>
      </c>
      <c r="C379" t="s">
        <v>3407</v>
      </c>
      <c r="D379" s="122">
        <v>50.738688000000003</v>
      </c>
      <c r="E379" s="128">
        <v>58.349491200000003</v>
      </c>
    </row>
    <row r="380" spans="1:5">
      <c r="A380" t="s">
        <v>3617</v>
      </c>
      <c r="B380" t="s">
        <v>3618</v>
      </c>
      <c r="C380" t="s">
        <v>3407</v>
      </c>
      <c r="D380" s="122">
        <v>434.80625999999995</v>
      </c>
      <c r="E380" s="128">
        <v>500.02719899999988</v>
      </c>
    </row>
    <row r="381" spans="1:5">
      <c r="A381" t="s">
        <v>3619</v>
      </c>
      <c r="B381" t="s">
        <v>3620</v>
      </c>
      <c r="C381" t="s">
        <v>3407</v>
      </c>
      <c r="D381" s="122">
        <v>204.05381499999993</v>
      </c>
      <c r="E381" s="128">
        <v>234.66188724999989</v>
      </c>
    </row>
    <row r="382" spans="1:5">
      <c r="A382" t="s">
        <v>3621</v>
      </c>
      <c r="B382" t="s">
        <v>3622</v>
      </c>
      <c r="C382" t="s">
        <v>3407</v>
      </c>
      <c r="D382" s="122">
        <v>175.773312</v>
      </c>
      <c r="E382" s="128">
        <v>202.13930879999998</v>
      </c>
    </row>
    <row r="383" spans="1:5">
      <c r="A383" t="s">
        <v>3623</v>
      </c>
      <c r="B383" t="s">
        <v>3624</v>
      </c>
      <c r="C383" t="s">
        <v>3407</v>
      </c>
      <c r="D383" s="122">
        <v>237.42710249999993</v>
      </c>
      <c r="E383" s="128">
        <v>273.04116787499993</v>
      </c>
    </row>
    <row r="384" spans="1:5">
      <c r="A384" t="s">
        <v>3625</v>
      </c>
      <c r="B384" t="s">
        <v>3626</v>
      </c>
      <c r="C384" t="s">
        <v>3407</v>
      </c>
      <c r="D384" s="122">
        <v>434.80625999999995</v>
      </c>
      <c r="E384" s="128">
        <v>500.02719899999988</v>
      </c>
    </row>
    <row r="385" spans="1:5">
      <c r="A385" t="s">
        <v>3627</v>
      </c>
      <c r="B385" t="s">
        <v>3628</v>
      </c>
      <c r="C385" t="s">
        <v>3407</v>
      </c>
      <c r="D385" s="122">
        <v>175.773312</v>
      </c>
      <c r="E385" s="128">
        <v>202.13930879999998</v>
      </c>
    </row>
    <row r="386" spans="1:5">
      <c r="A386" t="s">
        <v>3629</v>
      </c>
      <c r="B386" t="s">
        <v>3630</v>
      </c>
      <c r="C386" t="s">
        <v>3407</v>
      </c>
      <c r="D386" s="122">
        <v>175.773312</v>
      </c>
      <c r="E386" s="128">
        <v>202.13930879999998</v>
      </c>
    </row>
    <row r="387" spans="1:5">
      <c r="A387" t="s">
        <v>3631</v>
      </c>
      <c r="B387" t="s">
        <v>3632</v>
      </c>
      <c r="C387" t="s">
        <v>3407</v>
      </c>
      <c r="D387" s="122">
        <v>175.773312</v>
      </c>
      <c r="E387" s="128">
        <v>202.13930879999998</v>
      </c>
    </row>
    <row r="388" spans="1:5">
      <c r="A388" t="s">
        <v>3633</v>
      </c>
      <c r="B388" t="s">
        <v>3634</v>
      </c>
      <c r="C388" t="s">
        <v>3407</v>
      </c>
      <c r="D388" s="122">
        <v>175.773312</v>
      </c>
      <c r="E388" s="128">
        <v>202.13930879999998</v>
      </c>
    </row>
    <row r="389" spans="1:5">
      <c r="A389" t="s">
        <v>3635</v>
      </c>
      <c r="B389" t="s">
        <v>3636</v>
      </c>
      <c r="C389" t="s">
        <v>3407</v>
      </c>
      <c r="D389" s="122">
        <v>175.773312</v>
      </c>
      <c r="E389" s="128">
        <v>202.13930879999998</v>
      </c>
    </row>
    <row r="390" spans="1:5">
      <c r="A390" t="s">
        <v>3637</v>
      </c>
      <c r="B390" t="s">
        <v>3638</v>
      </c>
      <c r="C390" t="s">
        <v>3407</v>
      </c>
      <c r="D390" s="122">
        <v>175.773312</v>
      </c>
      <c r="E390" s="128">
        <v>202.13930879999998</v>
      </c>
    </row>
    <row r="391" spans="1:5">
      <c r="A391" t="s">
        <v>3427</v>
      </c>
      <c r="B391" t="s">
        <v>3639</v>
      </c>
      <c r="C391" t="s">
        <v>3407</v>
      </c>
      <c r="D391" s="122">
        <v>249.16320000000002</v>
      </c>
      <c r="E391" s="128">
        <v>286.53768000000002</v>
      </c>
    </row>
    <row r="392" spans="1:5">
      <c r="A392" t="s">
        <v>3640</v>
      </c>
      <c r="B392" t="s">
        <v>3641</v>
      </c>
      <c r="C392" t="s">
        <v>3407</v>
      </c>
      <c r="D392" s="122">
        <v>154.02816000000001</v>
      </c>
      <c r="E392" s="128">
        <v>177.132384</v>
      </c>
    </row>
    <row r="393" spans="1:5">
      <c r="A393" t="s">
        <v>3642</v>
      </c>
      <c r="B393" t="s">
        <v>3643</v>
      </c>
      <c r="C393" t="s">
        <v>3407</v>
      </c>
      <c r="D393" s="122">
        <v>154.02816000000001</v>
      </c>
      <c r="E393" s="128">
        <v>177.132384</v>
      </c>
    </row>
    <row r="394" spans="1:5">
      <c r="A394" t="s">
        <v>3644</v>
      </c>
      <c r="B394" t="s">
        <v>3645</v>
      </c>
      <c r="C394" t="s">
        <v>3407</v>
      </c>
      <c r="D394" s="122">
        <v>154.02816000000001</v>
      </c>
      <c r="E394" s="128">
        <v>177.132384</v>
      </c>
    </row>
    <row r="395" spans="1:5">
      <c r="A395" t="s">
        <v>3646</v>
      </c>
      <c r="B395" t="s">
        <v>3647</v>
      </c>
      <c r="C395" t="s">
        <v>3407</v>
      </c>
      <c r="D395" s="122">
        <v>154.02816000000001</v>
      </c>
      <c r="E395" s="128">
        <v>177.132384</v>
      </c>
    </row>
    <row r="396" spans="1:5">
      <c r="A396" t="s">
        <v>3648</v>
      </c>
      <c r="B396" t="s">
        <v>3649</v>
      </c>
      <c r="C396" t="s">
        <v>3407</v>
      </c>
      <c r="D396" s="122">
        <v>158.55840000000001</v>
      </c>
      <c r="E396" s="128">
        <v>182.34216000000001</v>
      </c>
    </row>
    <row r="397" spans="1:5">
      <c r="A397" t="s">
        <v>3650</v>
      </c>
      <c r="B397" t="s">
        <v>3651</v>
      </c>
      <c r="C397" t="s">
        <v>3407</v>
      </c>
      <c r="D397" s="122">
        <v>323.89367238805966</v>
      </c>
      <c r="E397" s="128">
        <v>372.47772324626857</v>
      </c>
    </row>
    <row r="398" spans="1:5">
      <c r="A398"/>
      <c r="B398"/>
      <c r="C398"/>
      <c r="D398" s="122" t="s">
        <v>3402</v>
      </c>
      <c r="E398" s="128" t="s">
        <v>3402</v>
      </c>
    </row>
    <row r="399" spans="1:5" ht="19.5">
      <c r="A399" s="131" t="s">
        <v>3652</v>
      </c>
      <c r="B399"/>
      <c r="C399"/>
      <c r="D399" s="122" t="s">
        <v>3402</v>
      </c>
      <c r="E399" s="128" t="s">
        <v>3402</v>
      </c>
    </row>
    <row r="400" spans="1:5">
      <c r="A400" t="s">
        <v>2668</v>
      </c>
      <c r="B400" t="s">
        <v>2690</v>
      </c>
      <c r="C400" t="s">
        <v>3407</v>
      </c>
      <c r="D400" s="122">
        <v>2284.3674749999996</v>
      </c>
      <c r="E400" s="128">
        <v>2627.0225962499994</v>
      </c>
    </row>
    <row r="401" spans="1:5">
      <c r="A401" t="s">
        <v>2669</v>
      </c>
      <c r="B401" t="s">
        <v>2690</v>
      </c>
      <c r="C401" t="s">
        <v>3407</v>
      </c>
      <c r="D401" s="122">
        <v>2925.6289919999999</v>
      </c>
      <c r="E401" s="128">
        <v>3364.4733407999997</v>
      </c>
    </row>
    <row r="402" spans="1:5">
      <c r="A402" t="s">
        <v>2670</v>
      </c>
      <c r="B402" t="s">
        <v>2691</v>
      </c>
      <c r="C402" t="s">
        <v>3407</v>
      </c>
      <c r="D402" s="122">
        <v>1424.1539624999998</v>
      </c>
      <c r="E402" s="128">
        <v>1637.7770568749997</v>
      </c>
    </row>
    <row r="403" spans="1:5">
      <c r="A403" t="s">
        <v>2671</v>
      </c>
      <c r="B403" t="s">
        <v>2692</v>
      </c>
      <c r="C403" t="s">
        <v>3407</v>
      </c>
      <c r="D403" s="122">
        <v>3890.7727395615671</v>
      </c>
      <c r="E403" s="128">
        <v>4474.3886504958018</v>
      </c>
    </row>
    <row r="404" spans="1:5">
      <c r="A404" t="s">
        <v>2672</v>
      </c>
      <c r="B404" t="s">
        <v>2692</v>
      </c>
      <c r="C404" t="s">
        <v>3407</v>
      </c>
      <c r="D404" s="122">
        <v>4326.4097289235069</v>
      </c>
      <c r="E404" s="128">
        <v>4975.3711882620328</v>
      </c>
    </row>
    <row r="405" spans="1:5">
      <c r="A405" t="s">
        <v>2673</v>
      </c>
      <c r="B405" t="s">
        <v>2693</v>
      </c>
      <c r="C405" t="s">
        <v>3407</v>
      </c>
      <c r="D405" s="122">
        <v>684.49293749999993</v>
      </c>
      <c r="E405" s="128">
        <v>787.16687812499981</v>
      </c>
    </row>
    <row r="406" spans="1:5">
      <c r="A406" t="s">
        <v>2674</v>
      </c>
      <c r="B406" t="s">
        <v>2692</v>
      </c>
      <c r="C406" t="s">
        <v>3407</v>
      </c>
      <c r="D406" s="122">
        <v>5534.53312693097</v>
      </c>
      <c r="E406" s="128">
        <v>6364.7130959706146</v>
      </c>
    </row>
    <row r="407" spans="1:5">
      <c r="A407" t="s">
        <v>2675</v>
      </c>
      <c r="B407" t="s">
        <v>2692</v>
      </c>
      <c r="C407" t="s">
        <v>3407</v>
      </c>
      <c r="D407" s="122">
        <v>6053.5727369328361</v>
      </c>
      <c r="E407" s="128">
        <v>6961.6086474727608</v>
      </c>
    </row>
    <row r="408" spans="1:5">
      <c r="A408" t="s">
        <v>2676</v>
      </c>
      <c r="B408" t="s">
        <v>2694</v>
      </c>
      <c r="C408" t="s">
        <v>3407</v>
      </c>
      <c r="D408" s="122">
        <v>2503.4106240000001</v>
      </c>
      <c r="E408" s="128">
        <v>2878.9222175999998</v>
      </c>
    </row>
    <row r="409" spans="1:5">
      <c r="A409" t="s">
        <v>2677</v>
      </c>
      <c r="B409" t="s">
        <v>2695</v>
      </c>
      <c r="C409" t="s">
        <v>3407</v>
      </c>
      <c r="D409" s="122">
        <v>3093.1845713059702</v>
      </c>
      <c r="E409" s="128">
        <v>3557.1622570018653</v>
      </c>
    </row>
    <row r="410" spans="1:5">
      <c r="A410" t="s">
        <v>2678</v>
      </c>
      <c r="B410" t="s">
        <v>2695</v>
      </c>
      <c r="C410" t="s">
        <v>3407</v>
      </c>
      <c r="D410" s="122">
        <v>3696.4365361287309</v>
      </c>
      <c r="E410" s="128">
        <v>4250.9020165480406</v>
      </c>
    </row>
    <row r="411" spans="1:5">
      <c r="A411" t="s">
        <v>2679</v>
      </c>
      <c r="B411" t="s">
        <v>2695</v>
      </c>
      <c r="C411" t="s">
        <v>3407</v>
      </c>
      <c r="D411" s="122">
        <v>4040.5735630410436</v>
      </c>
      <c r="E411" s="128">
        <v>4646.6595974971997</v>
      </c>
    </row>
    <row r="412" spans="1:5">
      <c r="A412" t="s">
        <v>2680</v>
      </c>
      <c r="B412" t="s">
        <v>2695</v>
      </c>
      <c r="C412" t="s">
        <v>3407</v>
      </c>
      <c r="D412" s="122">
        <v>4643.8255278638053</v>
      </c>
      <c r="E412" s="128">
        <v>5340.3993570433759</v>
      </c>
    </row>
    <row r="413" spans="1:5">
      <c r="A413" t="s">
        <v>2681</v>
      </c>
      <c r="B413" t="s">
        <v>2695</v>
      </c>
      <c r="C413" t="s">
        <v>3407</v>
      </c>
      <c r="D413" s="122">
        <v>1959.7818240000001</v>
      </c>
      <c r="E413" s="128">
        <v>2253.7490975999999</v>
      </c>
    </row>
    <row r="414" spans="1:5">
      <c r="A414" t="s">
        <v>2682</v>
      </c>
      <c r="B414" t="s">
        <v>2695</v>
      </c>
      <c r="C414" t="s">
        <v>3407</v>
      </c>
      <c r="D414" s="122">
        <v>5591.2145195988805</v>
      </c>
      <c r="E414" s="128">
        <v>6429.896697538712</v>
      </c>
    </row>
    <row r="415" spans="1:5">
      <c r="A415" t="s">
        <v>2683</v>
      </c>
      <c r="B415" t="s">
        <v>2696</v>
      </c>
      <c r="C415" t="s">
        <v>3407</v>
      </c>
      <c r="D415" s="122">
        <v>8944.3815937499985</v>
      </c>
      <c r="E415" s="128">
        <v>10286.038832812497</v>
      </c>
    </row>
    <row r="416" spans="1:5">
      <c r="A416" t="s">
        <v>2684</v>
      </c>
      <c r="B416" t="s">
        <v>2697</v>
      </c>
      <c r="C416" t="s">
        <v>3407</v>
      </c>
      <c r="D416" s="122">
        <v>9680.9777249999988</v>
      </c>
      <c r="E416" s="128">
        <v>11133.124383749997</v>
      </c>
    </row>
    <row r="417" spans="1:5">
      <c r="A417" t="s">
        <v>2685</v>
      </c>
      <c r="B417" t="s">
        <v>2698</v>
      </c>
      <c r="C417" t="s">
        <v>3407</v>
      </c>
      <c r="D417" s="122">
        <v>10243.896543749999</v>
      </c>
      <c r="E417" s="128">
        <v>11780.481025312498</v>
      </c>
    </row>
    <row r="418" spans="1:5">
      <c r="A418" t="s">
        <v>2686</v>
      </c>
      <c r="B418" t="s">
        <v>2698</v>
      </c>
      <c r="C418" t="s">
        <v>3407</v>
      </c>
      <c r="D418" s="122">
        <v>11869.311862499999</v>
      </c>
      <c r="E418" s="128">
        <v>13649.708641874997</v>
      </c>
    </row>
    <row r="419" spans="1:5">
      <c r="A419" t="s">
        <v>2687</v>
      </c>
      <c r="B419" t="s">
        <v>2698</v>
      </c>
      <c r="C419" t="s">
        <v>3407</v>
      </c>
      <c r="D419" s="122">
        <v>14037.213374999998</v>
      </c>
      <c r="E419" s="128">
        <v>16142.795381249996</v>
      </c>
    </row>
    <row r="420" spans="1:5">
      <c r="A420" t="s">
        <v>2688</v>
      </c>
      <c r="B420" t="s">
        <v>2698</v>
      </c>
      <c r="C420" t="s">
        <v>3407</v>
      </c>
      <c r="D420" s="122">
        <v>15662.628693749997</v>
      </c>
      <c r="E420" s="128">
        <v>18012.022997812495</v>
      </c>
    </row>
    <row r="421" spans="1:5">
      <c r="A421" t="s">
        <v>2689</v>
      </c>
      <c r="B421" t="s">
        <v>2699</v>
      </c>
      <c r="C421" t="s">
        <v>3407</v>
      </c>
      <c r="D421" s="122">
        <v>684.22538291977617</v>
      </c>
      <c r="E421" s="128">
        <v>786.85919035774248</v>
      </c>
    </row>
    <row r="422" spans="1:5">
      <c r="A422"/>
      <c r="B422"/>
      <c r="C422"/>
      <c r="D422" s="122" t="s">
        <v>3402</v>
      </c>
      <c r="E422" s="128" t="s">
        <v>3402</v>
      </c>
    </row>
    <row r="423" spans="1:5" ht="17.25">
      <c r="A423" s="132" t="s">
        <v>3653</v>
      </c>
      <c r="B423"/>
      <c r="C423"/>
      <c r="D423" s="122" t="s">
        <v>3402</v>
      </c>
      <c r="E423" s="128" t="s">
        <v>3402</v>
      </c>
    </row>
    <row r="424" spans="1:5">
      <c r="A424" t="s">
        <v>3654</v>
      </c>
      <c r="B424" t="s">
        <v>3655</v>
      </c>
      <c r="C424" t="s">
        <v>3407</v>
      </c>
      <c r="D424" s="122">
        <v>117.41145624067163</v>
      </c>
      <c r="E424" s="128">
        <v>135.02317467677236</v>
      </c>
    </row>
    <row r="425" spans="1:5">
      <c r="A425" t="s">
        <v>3656</v>
      </c>
      <c r="B425" t="s">
        <v>3657</v>
      </c>
      <c r="C425" t="s">
        <v>3407</v>
      </c>
      <c r="D425" s="122">
        <v>153.84949438432832</v>
      </c>
      <c r="E425" s="128">
        <v>176.92691854197756</v>
      </c>
    </row>
    <row r="426" spans="1:5">
      <c r="A426" t="s">
        <v>3658</v>
      </c>
      <c r="B426" t="s">
        <v>3659</v>
      </c>
      <c r="C426" t="s">
        <v>3407</v>
      </c>
      <c r="D426" s="122">
        <v>133.60613986007462</v>
      </c>
      <c r="E426" s="128">
        <v>153.64706083908581</v>
      </c>
    </row>
    <row r="427" spans="1:5">
      <c r="A427" t="s">
        <v>3550</v>
      </c>
      <c r="B427" t="s">
        <v>3551</v>
      </c>
      <c r="C427" t="s">
        <v>3407</v>
      </c>
      <c r="D427" s="122">
        <v>77.014080000000007</v>
      </c>
      <c r="E427" s="128">
        <v>88.566192000000001</v>
      </c>
    </row>
    <row r="428" spans="1:5">
      <c r="A428" t="s">
        <v>3660</v>
      </c>
      <c r="B428" t="s">
        <v>3661</v>
      </c>
      <c r="C428" t="s">
        <v>3407</v>
      </c>
      <c r="D428" s="122">
        <v>460.95191999999997</v>
      </c>
      <c r="E428" s="128">
        <v>530.09470799999997</v>
      </c>
    </row>
    <row r="429" spans="1:5">
      <c r="A429" t="s">
        <v>3554</v>
      </c>
      <c r="B429" t="s">
        <v>3555</v>
      </c>
      <c r="C429" t="s">
        <v>3407</v>
      </c>
      <c r="D429" s="122">
        <v>86.074560000000005</v>
      </c>
      <c r="E429" s="128">
        <v>98.985743999999997</v>
      </c>
    </row>
    <row r="430" spans="1:5">
      <c r="A430" t="s">
        <v>3662</v>
      </c>
      <c r="B430" t="s">
        <v>3663</v>
      </c>
      <c r="C430" t="s">
        <v>3407</v>
      </c>
      <c r="D430" s="122">
        <v>186.23886162313428</v>
      </c>
      <c r="E430" s="128">
        <v>214.17469086660441</v>
      </c>
    </row>
    <row r="431" spans="1:5">
      <c r="A431" t="s">
        <v>3664</v>
      </c>
      <c r="B431" t="s">
        <v>3665</v>
      </c>
      <c r="C431" t="s">
        <v>3407</v>
      </c>
      <c r="D431" s="122">
        <v>420.70247999999998</v>
      </c>
      <c r="E431" s="128">
        <v>483.80785199999991</v>
      </c>
    </row>
    <row r="432" spans="1:5">
      <c r="A432" t="s">
        <v>3666</v>
      </c>
      <c r="B432" t="s">
        <v>3667</v>
      </c>
      <c r="C432" t="s">
        <v>3407</v>
      </c>
      <c r="D432" s="122">
        <v>197.41391999999999</v>
      </c>
      <c r="E432" s="128">
        <v>227.02600799999996</v>
      </c>
    </row>
    <row r="433" spans="1:5">
      <c r="A433" t="s">
        <v>3668</v>
      </c>
      <c r="B433" t="s">
        <v>3669</v>
      </c>
      <c r="C433" t="s">
        <v>3407</v>
      </c>
      <c r="D433" s="122">
        <v>25.874639999999999</v>
      </c>
      <c r="E433" s="128">
        <v>29.755835999999999</v>
      </c>
    </row>
    <row r="434" spans="1:5">
      <c r="A434" t="s">
        <v>3670</v>
      </c>
      <c r="B434" t="s">
        <v>3671</v>
      </c>
      <c r="C434" t="s">
        <v>3407</v>
      </c>
      <c r="D434" s="122">
        <v>1074.2767199999998</v>
      </c>
      <c r="E434" s="128">
        <v>1235.4182279999998</v>
      </c>
    </row>
    <row r="435" spans="1:5">
      <c r="A435" t="s">
        <v>3672</v>
      </c>
      <c r="B435" t="s">
        <v>3673</v>
      </c>
      <c r="C435" t="s">
        <v>3407</v>
      </c>
      <c r="D435" s="122">
        <v>335.41200000000003</v>
      </c>
      <c r="E435" s="128">
        <v>385.72379999999998</v>
      </c>
    </row>
    <row r="436" spans="1:5">
      <c r="A436" t="s">
        <v>3674</v>
      </c>
      <c r="B436" t="s">
        <v>3675</v>
      </c>
      <c r="C436" t="s">
        <v>3407</v>
      </c>
      <c r="D436" s="122">
        <v>402.52271249999995</v>
      </c>
      <c r="E436" s="128">
        <v>462.90111937499989</v>
      </c>
    </row>
    <row r="437" spans="1:5">
      <c r="A437" t="s">
        <v>3676</v>
      </c>
      <c r="B437" t="s">
        <v>3677</v>
      </c>
      <c r="C437" t="s">
        <v>3407</v>
      </c>
      <c r="D437" s="122">
        <v>441.30512862873132</v>
      </c>
      <c r="E437" s="128">
        <v>507.50089792304101</v>
      </c>
    </row>
    <row r="438" spans="1:5">
      <c r="A438" t="s">
        <v>3678</v>
      </c>
      <c r="B438" t="s">
        <v>3679</v>
      </c>
      <c r="C438" t="s">
        <v>3407</v>
      </c>
      <c r="D438" s="122">
        <v>578.95993939365667</v>
      </c>
      <c r="E438" s="128">
        <v>665.80393030270511</v>
      </c>
    </row>
    <row r="439" spans="1:5">
      <c r="A439" t="s">
        <v>3680</v>
      </c>
      <c r="B439" t="s">
        <v>3677</v>
      </c>
      <c r="C439" t="s">
        <v>3407</v>
      </c>
      <c r="D439" s="122">
        <v>462.79895624999989</v>
      </c>
      <c r="E439" s="128">
        <v>532.21879968749988</v>
      </c>
    </row>
    <row r="440" spans="1:5">
      <c r="A440" t="s">
        <v>3681</v>
      </c>
      <c r="B440" t="s">
        <v>3679</v>
      </c>
      <c r="C440" t="s">
        <v>3407</v>
      </c>
      <c r="D440" s="122">
        <v>622.17343124999991</v>
      </c>
      <c r="E440" s="128">
        <v>715.49944593749979</v>
      </c>
    </row>
    <row r="441" spans="1:5">
      <c r="A441" t="s">
        <v>3682</v>
      </c>
      <c r="B441" t="s">
        <v>3683</v>
      </c>
      <c r="C441" t="s">
        <v>3407</v>
      </c>
      <c r="D441" s="122">
        <v>401.53607999999997</v>
      </c>
      <c r="E441" s="128">
        <v>461.76649199999991</v>
      </c>
    </row>
    <row r="442" spans="1:5">
      <c r="A442" t="s">
        <v>3684</v>
      </c>
      <c r="B442" t="s">
        <v>3685</v>
      </c>
      <c r="C442" t="s">
        <v>3407</v>
      </c>
      <c r="D442" s="122">
        <v>967.90319999999997</v>
      </c>
      <c r="E442" s="128">
        <v>1113.0886799999998</v>
      </c>
    </row>
    <row r="443" spans="1:5">
      <c r="A443" t="s">
        <v>3686</v>
      </c>
      <c r="B443" t="s">
        <v>3677</v>
      </c>
      <c r="C443" t="s">
        <v>3407</v>
      </c>
      <c r="D443" s="122">
        <v>462.79895624999989</v>
      </c>
      <c r="E443" s="128">
        <v>532.21879968749988</v>
      </c>
    </row>
    <row r="444" spans="1:5">
      <c r="A444" t="s">
        <v>3687</v>
      </c>
      <c r="B444" t="s">
        <v>3679</v>
      </c>
      <c r="C444" t="s">
        <v>3407</v>
      </c>
      <c r="D444" s="122">
        <v>622.17343124999991</v>
      </c>
      <c r="E444" s="128">
        <v>715.49944593749979</v>
      </c>
    </row>
    <row r="445" spans="1:5">
      <c r="A445" t="s">
        <v>3688</v>
      </c>
      <c r="B445" t="s">
        <v>3689</v>
      </c>
      <c r="C445" t="s">
        <v>3407</v>
      </c>
      <c r="D445" s="122">
        <v>216.58032</v>
      </c>
      <c r="E445" s="128">
        <v>249.06736799999999</v>
      </c>
    </row>
    <row r="446" spans="1:5">
      <c r="A446" t="s">
        <v>3574</v>
      </c>
      <c r="B446" t="s">
        <v>3575</v>
      </c>
      <c r="C446" t="s">
        <v>3407</v>
      </c>
      <c r="D446" s="122">
        <v>135.40019499999997</v>
      </c>
      <c r="E446" s="128">
        <v>155.71022424999995</v>
      </c>
    </row>
    <row r="447" spans="1:5">
      <c r="A447" t="s">
        <v>3584</v>
      </c>
      <c r="B447" t="s">
        <v>3585</v>
      </c>
      <c r="C447" t="s">
        <v>3407</v>
      </c>
      <c r="D447" s="122">
        <v>217.45151999999999</v>
      </c>
      <c r="E447" s="128">
        <v>250.06924799999996</v>
      </c>
    </row>
    <row r="448" spans="1:5">
      <c r="A448" t="s">
        <v>3690</v>
      </c>
      <c r="B448" t="s">
        <v>3691</v>
      </c>
      <c r="C448" t="s">
        <v>3407</v>
      </c>
      <c r="D448" s="122">
        <v>23.957999999999998</v>
      </c>
      <c r="E448" s="128">
        <v>27.551699999999997</v>
      </c>
    </row>
    <row r="449" spans="1:5">
      <c r="A449" t="s">
        <v>3692</v>
      </c>
      <c r="B449" t="s">
        <v>3693</v>
      </c>
      <c r="C449" t="s">
        <v>3407</v>
      </c>
      <c r="D449" s="122">
        <v>329.66207999999995</v>
      </c>
      <c r="E449" s="128">
        <v>379.11139199999991</v>
      </c>
    </row>
    <row r="450" spans="1:5">
      <c r="A450" t="s">
        <v>3694</v>
      </c>
      <c r="B450" t="s">
        <v>3695</v>
      </c>
      <c r="C450" t="s">
        <v>3407</v>
      </c>
      <c r="D450" s="122">
        <v>94.873680000000007</v>
      </c>
      <c r="E450" s="128">
        <v>109.104732</v>
      </c>
    </row>
    <row r="451" spans="1:5">
      <c r="A451" t="s">
        <v>3696</v>
      </c>
      <c r="B451" t="s">
        <v>3697</v>
      </c>
      <c r="C451" t="s">
        <v>3407</v>
      </c>
      <c r="D451" s="122">
        <v>295.55297605410448</v>
      </c>
      <c r="E451" s="128">
        <v>339.88592246222009</v>
      </c>
    </row>
    <row r="452" spans="1:5">
      <c r="A452" t="s">
        <v>3698</v>
      </c>
      <c r="B452" t="s">
        <v>3699</v>
      </c>
      <c r="C452" t="s">
        <v>3407</v>
      </c>
      <c r="D452" s="122">
        <v>324.87873749999994</v>
      </c>
      <c r="E452" s="128">
        <v>373.61054812499992</v>
      </c>
    </row>
    <row r="453" spans="1:5">
      <c r="A453" t="s">
        <v>3700</v>
      </c>
      <c r="B453" t="s">
        <v>3701</v>
      </c>
      <c r="C453" t="s">
        <v>3407</v>
      </c>
      <c r="D453" s="122">
        <v>300.91248000000002</v>
      </c>
      <c r="E453" s="128">
        <v>346.049352</v>
      </c>
    </row>
    <row r="454" spans="1:5">
      <c r="A454" t="s">
        <v>3702</v>
      </c>
      <c r="B454" t="s">
        <v>3703</v>
      </c>
      <c r="C454" t="s">
        <v>3407</v>
      </c>
      <c r="D454" s="122">
        <v>300.91248000000002</v>
      </c>
      <c r="E454" s="128">
        <v>346.049352</v>
      </c>
    </row>
    <row r="455" spans="1:5">
      <c r="A455" t="s">
        <v>3704</v>
      </c>
      <c r="B455" t="s">
        <v>3705</v>
      </c>
      <c r="C455" t="s">
        <v>3407</v>
      </c>
      <c r="D455" s="122">
        <v>300.91248000000002</v>
      </c>
      <c r="E455" s="128">
        <v>346.049352</v>
      </c>
    </row>
    <row r="456" spans="1:5">
      <c r="A456" t="s">
        <v>3706</v>
      </c>
      <c r="B456" t="s">
        <v>3707</v>
      </c>
      <c r="C456" t="s">
        <v>3407</v>
      </c>
      <c r="D456" s="122">
        <v>260.73440627238801</v>
      </c>
      <c r="E456" s="128">
        <v>299.84456721324619</v>
      </c>
    </row>
    <row r="457" spans="1:5">
      <c r="A457" t="s">
        <v>3708</v>
      </c>
      <c r="B457" t="s">
        <v>3709</v>
      </c>
      <c r="C457" t="s">
        <v>3407</v>
      </c>
      <c r="D457" s="122">
        <v>246.96892519589554</v>
      </c>
      <c r="E457" s="128">
        <v>284.01426397527985</v>
      </c>
    </row>
    <row r="458" spans="1:5">
      <c r="A458" t="s">
        <v>3710</v>
      </c>
      <c r="B458" t="s">
        <v>3711</v>
      </c>
      <c r="C458" t="s">
        <v>3407</v>
      </c>
      <c r="D458" s="122">
        <v>246.96892519589554</v>
      </c>
      <c r="E458" s="128">
        <v>284.01426397527985</v>
      </c>
    </row>
    <row r="459" spans="1:5">
      <c r="A459" t="s">
        <v>3712</v>
      </c>
      <c r="B459" t="s">
        <v>3713</v>
      </c>
      <c r="C459" t="s">
        <v>3407</v>
      </c>
      <c r="D459" s="122">
        <v>246.96892519589554</v>
      </c>
      <c r="E459" s="128">
        <v>284.01426397527985</v>
      </c>
    </row>
    <row r="460" spans="1:5">
      <c r="A460" t="s">
        <v>3714</v>
      </c>
      <c r="B460" t="s">
        <v>3715</v>
      </c>
      <c r="C460" t="s">
        <v>3407</v>
      </c>
      <c r="D460" s="122">
        <v>246.96892519589554</v>
      </c>
      <c r="E460" s="128">
        <v>284.01426397527985</v>
      </c>
    </row>
    <row r="461" spans="1:5">
      <c r="A461" t="s">
        <v>3716</v>
      </c>
      <c r="B461" t="s">
        <v>3717</v>
      </c>
      <c r="C461" t="s">
        <v>3407</v>
      </c>
      <c r="D461" s="122">
        <v>379.76533087499996</v>
      </c>
      <c r="E461" s="128">
        <v>436.73013050624991</v>
      </c>
    </row>
    <row r="462" spans="1:5">
      <c r="A462" t="s">
        <v>3718</v>
      </c>
      <c r="B462" t="s">
        <v>3719</v>
      </c>
      <c r="C462" t="s">
        <v>3407</v>
      </c>
      <c r="D462" s="122">
        <v>473.0152687499999</v>
      </c>
      <c r="E462" s="128">
        <v>543.96755906249984</v>
      </c>
    </row>
    <row r="463" spans="1:5">
      <c r="A463" t="s">
        <v>3720</v>
      </c>
      <c r="B463" t="s">
        <v>3721</v>
      </c>
      <c r="C463" t="s">
        <v>3407</v>
      </c>
      <c r="D463" s="122">
        <v>953.18195624999998</v>
      </c>
      <c r="E463" s="128">
        <v>1096.1592496874998</v>
      </c>
    </row>
    <row r="464" spans="1:5">
      <c r="A464" t="s">
        <v>3722</v>
      </c>
      <c r="B464" t="s">
        <v>3723</v>
      </c>
      <c r="C464" t="s">
        <v>3407</v>
      </c>
      <c r="D464" s="122">
        <v>4776.1260937499992</v>
      </c>
      <c r="E464" s="128">
        <v>5492.5450078124986</v>
      </c>
    </row>
    <row r="465" spans="1:5">
      <c r="A465" t="s">
        <v>3724</v>
      </c>
      <c r="B465" t="s">
        <v>3725</v>
      </c>
      <c r="C465" t="s">
        <v>3407</v>
      </c>
      <c r="D465" s="122">
        <v>32.582879999999996</v>
      </c>
      <c r="E465" s="128">
        <v>37.470311999999993</v>
      </c>
    </row>
    <row r="466" spans="1:5">
      <c r="A466" t="s">
        <v>3726</v>
      </c>
      <c r="B466" t="s">
        <v>3727</v>
      </c>
      <c r="C466" t="s">
        <v>3407</v>
      </c>
      <c r="D466" s="122">
        <v>33.52299509216418</v>
      </c>
      <c r="E466" s="128">
        <v>38.551444355988806</v>
      </c>
    </row>
    <row r="467" spans="1:5">
      <c r="A467"/>
      <c r="B467"/>
      <c r="C467"/>
      <c r="D467" s="122" t="s">
        <v>3402</v>
      </c>
      <c r="E467" s="128" t="s">
        <v>3402</v>
      </c>
    </row>
    <row r="468" spans="1:5" ht="19.5">
      <c r="A468" s="131" t="s">
        <v>3728</v>
      </c>
      <c r="B468"/>
      <c r="C468"/>
      <c r="D468" s="122" t="s">
        <v>3402</v>
      </c>
      <c r="E468" s="128" t="s">
        <v>3402</v>
      </c>
    </row>
    <row r="469" spans="1:5">
      <c r="A469"/>
      <c r="B469"/>
      <c r="C469"/>
      <c r="D469" s="122" t="s">
        <v>3402</v>
      </c>
      <c r="E469" s="128" t="s">
        <v>3402</v>
      </c>
    </row>
    <row r="470" spans="1:5" ht="17.25">
      <c r="A470" s="132" t="s">
        <v>3729</v>
      </c>
      <c r="B470"/>
      <c r="C470"/>
      <c r="D470" s="122" t="s">
        <v>3402</v>
      </c>
      <c r="E470" s="128" t="s">
        <v>3402</v>
      </c>
    </row>
    <row r="471" spans="1:5">
      <c r="A471" t="s">
        <v>2700</v>
      </c>
      <c r="B471" t="s">
        <v>2701</v>
      </c>
      <c r="C471" t="s">
        <v>3407</v>
      </c>
      <c r="D471" s="122">
        <v>4926.3058874999997</v>
      </c>
      <c r="E471" s="128">
        <v>5665.2517706249992</v>
      </c>
    </row>
    <row r="472" spans="1:5">
      <c r="A472" t="s">
        <v>2702</v>
      </c>
      <c r="B472" t="s">
        <v>2703</v>
      </c>
      <c r="C472" t="s">
        <v>3407</v>
      </c>
      <c r="D472" s="122">
        <v>8210.8503562499991</v>
      </c>
      <c r="E472" s="128">
        <v>9442.4779096874991</v>
      </c>
    </row>
    <row r="473" spans="1:5">
      <c r="A473" t="s">
        <v>2704</v>
      </c>
      <c r="B473" t="s">
        <v>2705</v>
      </c>
      <c r="C473" t="s">
        <v>3407</v>
      </c>
      <c r="D473" s="122">
        <v>9852.6117749999994</v>
      </c>
      <c r="E473" s="128">
        <v>11330.503541249998</v>
      </c>
    </row>
    <row r="474" spans="1:5">
      <c r="A474" t="s">
        <v>2706</v>
      </c>
      <c r="B474" t="s">
        <v>2707</v>
      </c>
      <c r="C474" t="s">
        <v>3407</v>
      </c>
      <c r="D474" s="122">
        <v>12041.967543749999</v>
      </c>
      <c r="E474" s="128">
        <v>13848.262675312499</v>
      </c>
    </row>
    <row r="475" spans="1:5">
      <c r="A475" t="s">
        <v>2708</v>
      </c>
      <c r="B475" t="s">
        <v>2709</v>
      </c>
      <c r="C475" t="s">
        <v>3407</v>
      </c>
      <c r="D475" s="122">
        <v>12301.95384</v>
      </c>
      <c r="E475" s="128">
        <v>14147.246915999998</v>
      </c>
    </row>
    <row r="476" spans="1:5">
      <c r="A476" t="s">
        <v>2710</v>
      </c>
      <c r="B476" t="s">
        <v>2711</v>
      </c>
      <c r="C476" t="s">
        <v>3407</v>
      </c>
      <c r="D476" s="122">
        <v>13842.405823684699</v>
      </c>
      <c r="E476" s="128">
        <v>15918.766697237403</v>
      </c>
    </row>
    <row r="477" spans="1:5">
      <c r="A477" t="s">
        <v>2712</v>
      </c>
      <c r="B477" t="s">
        <v>2713</v>
      </c>
      <c r="C477" t="s">
        <v>3407</v>
      </c>
      <c r="D477" s="122">
        <v>15860.196</v>
      </c>
      <c r="E477" s="128">
        <v>18239.225399999999</v>
      </c>
    </row>
    <row r="478" spans="1:5">
      <c r="A478" t="s">
        <v>2714</v>
      </c>
      <c r="B478" t="s">
        <v>2715</v>
      </c>
      <c r="C478" t="s">
        <v>3407</v>
      </c>
      <c r="D478" s="122">
        <v>13154.131769860074</v>
      </c>
      <c r="E478" s="128">
        <v>15127.251535339085</v>
      </c>
    </row>
    <row r="479" spans="1:5">
      <c r="A479" t="s">
        <v>2716</v>
      </c>
      <c r="B479" t="s">
        <v>2717</v>
      </c>
      <c r="C479" t="s">
        <v>3407</v>
      </c>
      <c r="D479" s="122">
        <v>15000.325702472017</v>
      </c>
      <c r="E479" s="128">
        <v>17250.374557842817</v>
      </c>
    </row>
    <row r="480" spans="1:5">
      <c r="A480" t="s">
        <v>2718</v>
      </c>
      <c r="B480" t="s">
        <v>2719</v>
      </c>
      <c r="C480" t="s">
        <v>3407</v>
      </c>
      <c r="D480" s="122">
        <v>9415.3535999999986</v>
      </c>
      <c r="E480" s="128">
        <v>10827.656639999997</v>
      </c>
    </row>
    <row r="481" spans="1:5">
      <c r="A481" t="s">
        <v>2720</v>
      </c>
      <c r="B481" t="s">
        <v>2721</v>
      </c>
      <c r="C481" t="s">
        <v>3407</v>
      </c>
      <c r="D481" s="122">
        <v>11057.115018749997</v>
      </c>
      <c r="E481" s="128">
        <v>12715.682271562495</v>
      </c>
    </row>
    <row r="482" spans="1:5">
      <c r="A482" t="s">
        <v>2722</v>
      </c>
      <c r="B482" t="s">
        <v>2723</v>
      </c>
      <c r="C482" t="s">
        <v>3407</v>
      </c>
      <c r="D482" s="122">
        <v>13246.470787499999</v>
      </c>
      <c r="E482" s="128">
        <v>15233.441405624997</v>
      </c>
    </row>
    <row r="483" spans="1:5">
      <c r="A483" t="s">
        <v>2724</v>
      </c>
      <c r="B483" t="s">
        <v>2725</v>
      </c>
      <c r="C483" t="s">
        <v>3407</v>
      </c>
      <c r="D483" s="122">
        <v>18719.349393749995</v>
      </c>
      <c r="E483" s="128">
        <v>21527.251802812494</v>
      </c>
    </row>
    <row r="484" spans="1:5">
      <c r="A484"/>
      <c r="B484"/>
      <c r="C484"/>
      <c r="D484" s="122" t="s">
        <v>3402</v>
      </c>
      <c r="E484" s="128" t="s">
        <v>3402</v>
      </c>
    </row>
    <row r="485" spans="1:5" ht="17.25">
      <c r="A485" s="132" t="s">
        <v>3730</v>
      </c>
      <c r="B485"/>
      <c r="C485"/>
      <c r="D485" s="122" t="s">
        <v>3402</v>
      </c>
      <c r="E485" s="128" t="s">
        <v>3402</v>
      </c>
    </row>
    <row r="486" spans="1:5">
      <c r="A486" t="s">
        <v>2726</v>
      </c>
      <c r="B486" t="s">
        <v>2727</v>
      </c>
      <c r="C486" t="s">
        <v>3407</v>
      </c>
      <c r="D486" s="122">
        <v>15657.032159999999</v>
      </c>
      <c r="E486" s="128">
        <v>18005.586983999998</v>
      </c>
    </row>
    <row r="487" spans="1:5">
      <c r="A487" t="s">
        <v>2728</v>
      </c>
      <c r="B487" t="s">
        <v>2729</v>
      </c>
      <c r="C487" t="s">
        <v>3407</v>
      </c>
      <c r="D487" s="122">
        <v>17181.719280000001</v>
      </c>
      <c r="E487" s="128">
        <v>19758.977171999999</v>
      </c>
    </row>
    <row r="488" spans="1:5">
      <c r="A488" t="s">
        <v>2730</v>
      </c>
      <c r="B488" t="s">
        <v>2731</v>
      </c>
      <c r="C488" t="s">
        <v>3407</v>
      </c>
      <c r="D488" s="122">
        <v>19215.274319999997</v>
      </c>
      <c r="E488" s="128">
        <v>22097.565467999993</v>
      </c>
    </row>
    <row r="489" spans="1:5">
      <c r="A489" t="s">
        <v>2732</v>
      </c>
      <c r="B489" t="s">
        <v>2733</v>
      </c>
      <c r="C489" t="s">
        <v>3407</v>
      </c>
      <c r="D489" s="122">
        <v>14640.254640000001</v>
      </c>
      <c r="E489" s="128">
        <v>16836.292836000001</v>
      </c>
    </row>
    <row r="490" spans="1:5">
      <c r="A490" t="s">
        <v>2734</v>
      </c>
      <c r="B490" t="s">
        <v>2735</v>
      </c>
      <c r="C490" t="s">
        <v>3407</v>
      </c>
      <c r="D490" s="122">
        <v>16164.94176</v>
      </c>
      <c r="E490" s="128">
        <v>18589.683023999998</v>
      </c>
    </row>
    <row r="491" spans="1:5">
      <c r="A491" t="s">
        <v>2736</v>
      </c>
      <c r="B491" t="s">
        <v>2737</v>
      </c>
      <c r="C491" t="s">
        <v>3407</v>
      </c>
      <c r="D491" s="122">
        <v>19594.887374999998</v>
      </c>
      <c r="E491" s="128">
        <v>22534.120481249996</v>
      </c>
    </row>
    <row r="492" spans="1:5">
      <c r="A492" t="s">
        <v>2738</v>
      </c>
      <c r="B492" t="s">
        <v>2739</v>
      </c>
      <c r="C492" t="s">
        <v>3407</v>
      </c>
      <c r="D492" s="122">
        <v>17690.587199999998</v>
      </c>
      <c r="E492" s="128">
        <v>20344.175279999996</v>
      </c>
    </row>
    <row r="493" spans="1:5">
      <c r="A493" t="s">
        <v>2740</v>
      </c>
      <c r="B493" t="s">
        <v>2741</v>
      </c>
      <c r="C493" t="s">
        <v>3407</v>
      </c>
      <c r="D493" s="122">
        <v>19215.274319999997</v>
      </c>
      <c r="E493" s="128">
        <v>22097.565467999993</v>
      </c>
    </row>
    <row r="494" spans="1:5">
      <c r="A494" t="s">
        <v>2742</v>
      </c>
      <c r="B494" t="s">
        <v>2743</v>
      </c>
      <c r="C494" t="s">
        <v>3407</v>
      </c>
      <c r="D494" s="122">
        <v>21248.82936</v>
      </c>
      <c r="E494" s="128">
        <v>24436.153763999999</v>
      </c>
    </row>
    <row r="495" spans="1:5">
      <c r="A495" t="s">
        <v>2744</v>
      </c>
      <c r="B495" t="s">
        <v>2745</v>
      </c>
      <c r="C495" t="s">
        <v>3407</v>
      </c>
      <c r="D495" s="122">
        <v>16968.27343125</v>
      </c>
      <c r="E495" s="128">
        <v>19513.514445937497</v>
      </c>
    </row>
    <row r="496" spans="1:5">
      <c r="A496" t="s">
        <v>2746</v>
      </c>
      <c r="B496" t="s">
        <v>2747</v>
      </c>
      <c r="C496" t="s">
        <v>3407</v>
      </c>
      <c r="D496" s="122">
        <v>18610.034849999996</v>
      </c>
      <c r="E496" s="128">
        <v>21401.540077499994</v>
      </c>
    </row>
    <row r="497" spans="1:5">
      <c r="A497" t="s">
        <v>2748</v>
      </c>
      <c r="B497" t="s">
        <v>2749</v>
      </c>
      <c r="C497" t="s">
        <v>3407</v>
      </c>
      <c r="D497" s="122">
        <v>20252.817899999998</v>
      </c>
      <c r="E497" s="128">
        <v>23290.740584999996</v>
      </c>
    </row>
    <row r="498" spans="1:5">
      <c r="A498" t="s">
        <v>2750</v>
      </c>
      <c r="B498" t="s">
        <v>2751</v>
      </c>
      <c r="C498" t="s">
        <v>3407</v>
      </c>
      <c r="D498" s="122">
        <v>21894.579318749998</v>
      </c>
      <c r="E498" s="128">
        <v>25178.766216562497</v>
      </c>
    </row>
    <row r="499" spans="1:5">
      <c r="A499" t="s">
        <v>2752</v>
      </c>
      <c r="B499" t="s">
        <v>2753</v>
      </c>
      <c r="C499" t="s">
        <v>3407</v>
      </c>
      <c r="D499" s="122">
        <v>24083.935087499998</v>
      </c>
      <c r="E499" s="128">
        <v>27696.525350624997</v>
      </c>
    </row>
    <row r="500" spans="1:5">
      <c r="A500" t="s">
        <v>2754</v>
      </c>
      <c r="B500" t="s">
        <v>2755</v>
      </c>
      <c r="C500" t="s">
        <v>3407</v>
      </c>
      <c r="D500" s="122">
        <v>17384.883119999999</v>
      </c>
      <c r="E500" s="128">
        <v>19992.615587999997</v>
      </c>
    </row>
    <row r="501" spans="1:5">
      <c r="A501" t="s">
        <v>2756</v>
      </c>
      <c r="B501" t="s">
        <v>2757</v>
      </c>
      <c r="C501" t="s">
        <v>3407</v>
      </c>
      <c r="D501" s="122">
        <v>21045.665519999999</v>
      </c>
      <c r="E501" s="128">
        <v>24202.515347999997</v>
      </c>
    </row>
    <row r="502" spans="1:5">
      <c r="A502" t="s">
        <v>2758</v>
      </c>
      <c r="B502" t="s">
        <v>3731</v>
      </c>
      <c r="C502" t="s">
        <v>3407</v>
      </c>
      <c r="D502" s="122">
        <v>26331.75864</v>
      </c>
      <c r="E502" s="128">
        <v>30281.522435999999</v>
      </c>
    </row>
    <row r="503" spans="1:5">
      <c r="A503" t="s">
        <v>2760</v>
      </c>
      <c r="B503" t="s">
        <v>3732</v>
      </c>
      <c r="C503" t="s">
        <v>3407</v>
      </c>
      <c r="D503" s="122">
        <v>28365.313680000003</v>
      </c>
      <c r="E503" s="128">
        <v>32620.110732000001</v>
      </c>
    </row>
    <row r="504" spans="1:5">
      <c r="A504" t="s">
        <v>2761</v>
      </c>
      <c r="B504" t="s">
        <v>2762</v>
      </c>
      <c r="C504" t="s">
        <v>3407</v>
      </c>
      <c r="D504" s="122">
        <v>30602.032560000003</v>
      </c>
      <c r="E504" s="128">
        <v>35192.337444000004</v>
      </c>
    </row>
    <row r="505" spans="1:5">
      <c r="A505" t="s">
        <v>2763</v>
      </c>
      <c r="B505" t="s">
        <v>2764</v>
      </c>
      <c r="C505" t="s">
        <v>3407</v>
      </c>
      <c r="D505" s="122">
        <v>32635.587599999999</v>
      </c>
      <c r="E505" s="128">
        <v>37530.925739999999</v>
      </c>
    </row>
    <row r="506" spans="1:5">
      <c r="A506" t="s">
        <v>2765</v>
      </c>
      <c r="B506" t="s">
        <v>2759</v>
      </c>
      <c r="C506" t="s">
        <v>3407</v>
      </c>
      <c r="D506" s="122">
        <v>30652.002393749997</v>
      </c>
      <c r="E506" s="128">
        <v>35249.802752812495</v>
      </c>
    </row>
    <row r="507" spans="1:5">
      <c r="A507" t="s">
        <v>2766</v>
      </c>
      <c r="B507" t="s">
        <v>2767</v>
      </c>
      <c r="C507" t="s">
        <v>3407</v>
      </c>
      <c r="D507" s="122">
        <v>32841.358162499993</v>
      </c>
      <c r="E507" s="128">
        <v>37767.561886874988</v>
      </c>
    </row>
    <row r="508" spans="1:5">
      <c r="A508" t="s">
        <v>2768</v>
      </c>
      <c r="B508" t="s">
        <v>2769</v>
      </c>
      <c r="C508" t="s">
        <v>3407</v>
      </c>
      <c r="D508" s="122">
        <v>22988.746387499999</v>
      </c>
      <c r="E508" s="128">
        <v>26437.058345624999</v>
      </c>
    </row>
    <row r="509" spans="1:5">
      <c r="A509" t="s">
        <v>2770</v>
      </c>
      <c r="B509" t="s">
        <v>2771</v>
      </c>
      <c r="C509" t="s">
        <v>3407</v>
      </c>
      <c r="D509" s="122">
        <v>29556.813693749998</v>
      </c>
      <c r="E509" s="128">
        <v>33990.335747812496</v>
      </c>
    </row>
    <row r="510" spans="1:5">
      <c r="A510" t="s">
        <v>2772</v>
      </c>
      <c r="B510" t="s">
        <v>2773</v>
      </c>
      <c r="C510" t="s">
        <v>3407</v>
      </c>
      <c r="D510" s="122">
        <v>31746.169462499998</v>
      </c>
      <c r="E510" s="128">
        <v>36508.094881874997</v>
      </c>
    </row>
    <row r="511" spans="1:5">
      <c r="A511" t="s">
        <v>2774</v>
      </c>
      <c r="B511" t="s">
        <v>2775</v>
      </c>
      <c r="C511" t="s">
        <v>3407</v>
      </c>
      <c r="D511" s="122">
        <v>34154.154318749999</v>
      </c>
      <c r="E511" s="128">
        <v>39277.277466562497</v>
      </c>
    </row>
    <row r="512" spans="1:5">
      <c r="A512" t="s">
        <v>2776</v>
      </c>
      <c r="B512" t="s">
        <v>2777</v>
      </c>
      <c r="C512" t="s">
        <v>3407</v>
      </c>
      <c r="D512" s="122">
        <v>36344.531718749997</v>
      </c>
      <c r="E512" s="128">
        <v>41796.211476562494</v>
      </c>
    </row>
    <row r="513" spans="1:5">
      <c r="A513" t="s">
        <v>2778</v>
      </c>
      <c r="B513" t="s">
        <v>2779</v>
      </c>
      <c r="C513" t="s">
        <v>3407</v>
      </c>
      <c r="D513" s="122">
        <v>34154.154318749999</v>
      </c>
      <c r="E513" s="128">
        <v>39277.277466562497</v>
      </c>
    </row>
    <row r="514" spans="1:5">
      <c r="A514" t="s">
        <v>2780</v>
      </c>
      <c r="B514" t="s">
        <v>2781</v>
      </c>
      <c r="C514" t="s">
        <v>3407</v>
      </c>
      <c r="D514" s="122">
        <v>36344.531718749997</v>
      </c>
      <c r="E514" s="128">
        <v>41796.211476562494</v>
      </c>
    </row>
    <row r="515" spans="1:5">
      <c r="A515" t="s">
        <v>2782</v>
      </c>
      <c r="B515" t="s">
        <v>2783</v>
      </c>
      <c r="C515" t="s">
        <v>3407</v>
      </c>
      <c r="D515" s="122">
        <v>24193.249631249997</v>
      </c>
      <c r="E515" s="128">
        <v>27822.237075937494</v>
      </c>
    </row>
    <row r="516" spans="1:5">
      <c r="A516"/>
      <c r="B516"/>
      <c r="C516"/>
      <c r="D516" s="122" t="s">
        <v>3402</v>
      </c>
      <c r="E516" s="128" t="s">
        <v>3402</v>
      </c>
    </row>
    <row r="517" spans="1:5" ht="17.25">
      <c r="A517" s="132" t="s">
        <v>3733</v>
      </c>
      <c r="B517"/>
      <c r="C517"/>
      <c r="D517" s="122" t="s">
        <v>3402</v>
      </c>
      <c r="E517" s="128" t="s">
        <v>3402</v>
      </c>
    </row>
    <row r="518" spans="1:5">
      <c r="A518" t="s">
        <v>3734</v>
      </c>
      <c r="B518" t="s">
        <v>3735</v>
      </c>
      <c r="C518" t="s">
        <v>3407</v>
      </c>
      <c r="D518" s="122">
        <v>991.92437168843276</v>
      </c>
      <c r="E518" s="128">
        <v>1140.7130274416975</v>
      </c>
    </row>
    <row r="519" spans="1:5">
      <c r="A519" t="s">
        <v>3736</v>
      </c>
      <c r="B519" t="s">
        <v>3735</v>
      </c>
      <c r="C519" t="s">
        <v>3407</v>
      </c>
      <c r="D519" s="122">
        <v>1093.1411443097013</v>
      </c>
      <c r="E519" s="128">
        <v>1257.1123159561564</v>
      </c>
    </row>
    <row r="520" spans="1:5">
      <c r="A520" t="s">
        <v>3737</v>
      </c>
      <c r="B520" t="s">
        <v>3738</v>
      </c>
      <c r="C520" t="s">
        <v>3407</v>
      </c>
      <c r="D520" s="122">
        <v>698.79577499999982</v>
      </c>
      <c r="E520" s="128">
        <v>803.61514124999974</v>
      </c>
    </row>
    <row r="521" spans="1:5">
      <c r="A521" t="s">
        <v>3739</v>
      </c>
      <c r="B521" t="s">
        <v>3740</v>
      </c>
      <c r="C521" t="s">
        <v>3407</v>
      </c>
      <c r="D521" s="122">
        <v>129.55746895522392</v>
      </c>
      <c r="E521" s="128">
        <v>148.99108929850749</v>
      </c>
    </row>
    <row r="522" spans="1:5">
      <c r="A522" t="s">
        <v>3741</v>
      </c>
      <c r="B522" t="s">
        <v>3742</v>
      </c>
      <c r="C522" t="s">
        <v>3407</v>
      </c>
      <c r="D522" s="122">
        <v>1627.4585812499997</v>
      </c>
      <c r="E522" s="128">
        <v>1871.5773684374994</v>
      </c>
    </row>
    <row r="523" spans="1:5">
      <c r="A523" t="s">
        <v>3743</v>
      </c>
      <c r="B523" t="s">
        <v>3744</v>
      </c>
      <c r="C523" t="s">
        <v>3407</v>
      </c>
      <c r="D523" s="122">
        <v>3437.3215982182837</v>
      </c>
      <c r="E523" s="128">
        <v>3952.9198379510258</v>
      </c>
    </row>
    <row r="524" spans="1:5">
      <c r="A524" t="s">
        <v>3745</v>
      </c>
      <c r="B524" t="s">
        <v>3746</v>
      </c>
      <c r="C524" t="s">
        <v>3407</v>
      </c>
      <c r="D524" s="122">
        <v>3024.3571659235076</v>
      </c>
      <c r="E524" s="128">
        <v>3478.0107408120334</v>
      </c>
    </row>
    <row r="525" spans="1:5">
      <c r="A525" t="s">
        <v>3747</v>
      </c>
      <c r="B525" t="s">
        <v>3748</v>
      </c>
      <c r="C525" t="s">
        <v>3407</v>
      </c>
      <c r="D525" s="122">
        <v>3404.932230979477</v>
      </c>
      <c r="E525" s="128">
        <v>3915.6720656263983</v>
      </c>
    </row>
    <row r="526" spans="1:5">
      <c r="A526" t="s">
        <v>3749</v>
      </c>
      <c r="B526" t="s">
        <v>3750</v>
      </c>
      <c r="C526" t="s">
        <v>3407</v>
      </c>
      <c r="D526" s="122">
        <v>206.48221614738807</v>
      </c>
      <c r="E526" s="128">
        <v>237.45454856949627</v>
      </c>
    </row>
    <row r="527" spans="1:5">
      <c r="A527" t="s">
        <v>3751</v>
      </c>
      <c r="B527" t="s">
        <v>3752</v>
      </c>
      <c r="C527" t="s">
        <v>3407</v>
      </c>
      <c r="D527" s="122">
        <v>49.832640000000005</v>
      </c>
      <c r="E527" s="128">
        <v>57.307535999999999</v>
      </c>
    </row>
    <row r="528" spans="1:5">
      <c r="A528" t="s">
        <v>3753</v>
      </c>
      <c r="B528" t="s">
        <v>3754</v>
      </c>
      <c r="C528" t="s">
        <v>3407</v>
      </c>
      <c r="D528" s="122">
        <v>647.78734477611931</v>
      </c>
      <c r="E528" s="128">
        <v>744.95544649253713</v>
      </c>
    </row>
    <row r="529" spans="1:5">
      <c r="A529" t="s">
        <v>3755</v>
      </c>
      <c r="B529" t="s">
        <v>3756</v>
      </c>
      <c r="C529" t="s">
        <v>3407</v>
      </c>
      <c r="D529" s="122">
        <v>175.720575</v>
      </c>
      <c r="E529" s="128">
        <v>202.07866124999998</v>
      </c>
    </row>
    <row r="530" spans="1:5">
      <c r="A530" t="s">
        <v>3757</v>
      </c>
      <c r="B530" t="s">
        <v>3758</v>
      </c>
      <c r="C530" t="s">
        <v>3407</v>
      </c>
      <c r="D530" s="122">
        <v>175.720575</v>
      </c>
      <c r="E530" s="128">
        <v>202.07866124999998</v>
      </c>
    </row>
    <row r="531" spans="1:5">
      <c r="A531"/>
      <c r="B531"/>
      <c r="C531"/>
      <c r="D531" s="122" t="s">
        <v>3402</v>
      </c>
      <c r="E531" s="128" t="s">
        <v>3402</v>
      </c>
    </row>
    <row r="532" spans="1:5" ht="19.5">
      <c r="A532" s="131" t="s">
        <v>3759</v>
      </c>
      <c r="B532"/>
      <c r="C532"/>
      <c r="D532" s="122" t="s">
        <v>3402</v>
      </c>
      <c r="E532" s="128" t="s">
        <v>3402</v>
      </c>
    </row>
    <row r="533" spans="1:5">
      <c r="A533" t="s">
        <v>2784</v>
      </c>
      <c r="B533" t="s">
        <v>2785</v>
      </c>
      <c r="C533" t="s">
        <v>3407</v>
      </c>
      <c r="D533" s="122">
        <v>7661.7683999999999</v>
      </c>
      <c r="E533" s="128">
        <v>8811.0336599999991</v>
      </c>
    </row>
    <row r="534" spans="1:5">
      <c r="A534" t="s">
        <v>2786</v>
      </c>
      <c r="B534" t="s">
        <v>2787</v>
      </c>
      <c r="C534" t="s">
        <v>3407</v>
      </c>
      <c r="D534" s="122">
        <v>1342.4234624999999</v>
      </c>
      <c r="E534" s="128">
        <v>1543.7869818749998</v>
      </c>
    </row>
    <row r="535" spans="1:5">
      <c r="A535" t="s">
        <v>2788</v>
      </c>
      <c r="B535" t="s">
        <v>2789</v>
      </c>
      <c r="C535" t="s">
        <v>3407</v>
      </c>
      <c r="D535" s="122">
        <v>111.35780624999998</v>
      </c>
      <c r="E535" s="128">
        <v>128.06147718749997</v>
      </c>
    </row>
    <row r="536" spans="1:5">
      <c r="A536" t="s">
        <v>2790</v>
      </c>
      <c r="B536" t="s">
        <v>2791</v>
      </c>
      <c r="C536" t="s">
        <v>3407</v>
      </c>
      <c r="D536" s="122">
        <v>126.68227499999999</v>
      </c>
      <c r="E536" s="128">
        <v>145.68461624999998</v>
      </c>
    </row>
    <row r="537" spans="1:5">
      <c r="A537" t="s">
        <v>2792</v>
      </c>
      <c r="B537" t="s">
        <v>2793</v>
      </c>
      <c r="C537" t="s">
        <v>3407</v>
      </c>
      <c r="D537" s="122">
        <v>178.78546874999998</v>
      </c>
      <c r="E537" s="128">
        <v>205.60328906249995</v>
      </c>
    </row>
    <row r="538" spans="1:5">
      <c r="A538" t="s">
        <v>2794</v>
      </c>
      <c r="B538" t="s">
        <v>2795</v>
      </c>
      <c r="C538" t="s">
        <v>3407</v>
      </c>
      <c r="D538" s="122">
        <v>26.562412499999997</v>
      </c>
      <c r="E538" s="128">
        <v>30.546774374999995</v>
      </c>
    </row>
    <row r="539" spans="1:5">
      <c r="A539" t="s">
        <v>2796</v>
      </c>
      <c r="B539" t="s">
        <v>2797</v>
      </c>
      <c r="C539" t="s">
        <v>3407</v>
      </c>
      <c r="D539" s="122">
        <v>226.80213749999996</v>
      </c>
      <c r="E539" s="128">
        <v>260.82245812499991</v>
      </c>
    </row>
    <row r="540" spans="1:5">
      <c r="A540"/>
      <c r="B540"/>
      <c r="C540"/>
      <c r="D540" s="122" t="s">
        <v>3402</v>
      </c>
      <c r="E540" s="128" t="s">
        <v>3402</v>
      </c>
    </row>
    <row r="541" spans="1:5" ht="19.5">
      <c r="A541" s="131" t="s">
        <v>3760</v>
      </c>
      <c r="B541"/>
      <c r="C541"/>
      <c r="D541" s="122" t="s">
        <v>3402</v>
      </c>
      <c r="E541" s="128" t="s">
        <v>3402</v>
      </c>
    </row>
    <row r="542" spans="1:5">
      <c r="A542"/>
      <c r="B542"/>
      <c r="C542"/>
      <c r="D542" s="122" t="s">
        <v>3402</v>
      </c>
      <c r="E542" s="128" t="s">
        <v>3402</v>
      </c>
    </row>
    <row r="543" spans="1:5" ht="17.25">
      <c r="A543" s="132" t="s">
        <v>3761</v>
      </c>
      <c r="B543"/>
      <c r="C543"/>
      <c r="D543" s="122" t="s">
        <v>3402</v>
      </c>
      <c r="E543" s="128" t="s">
        <v>3402</v>
      </c>
    </row>
    <row r="544" spans="1:5">
      <c r="A544" t="s">
        <v>2798</v>
      </c>
      <c r="B544" t="s">
        <v>2799</v>
      </c>
      <c r="C544" t="s">
        <v>3407</v>
      </c>
      <c r="D544" s="122">
        <v>550.87718399999994</v>
      </c>
      <c r="E544" s="128">
        <v>633.50876159999984</v>
      </c>
    </row>
    <row r="545" spans="1:5">
      <c r="A545" t="s">
        <v>2800</v>
      </c>
      <c r="B545" t="s">
        <v>2799</v>
      </c>
      <c r="C545" t="s">
        <v>3407</v>
      </c>
      <c r="D545" s="122">
        <v>658.69689600000004</v>
      </c>
      <c r="E545" s="128">
        <v>757.5014304</v>
      </c>
    </row>
    <row r="546" spans="1:5">
      <c r="A546" t="s">
        <v>2801</v>
      </c>
      <c r="B546" t="s">
        <v>2802</v>
      </c>
      <c r="C546" t="s">
        <v>3407</v>
      </c>
      <c r="D546" s="122">
        <v>879.77260799999999</v>
      </c>
      <c r="E546" s="128">
        <v>1011.7384991999999</v>
      </c>
    </row>
    <row r="547" spans="1:5">
      <c r="A547" t="s">
        <v>2803</v>
      </c>
      <c r="B547" t="s">
        <v>2804</v>
      </c>
      <c r="C547" t="s">
        <v>3407</v>
      </c>
      <c r="D547" s="122">
        <v>1005.7132800000001</v>
      </c>
      <c r="E547" s="128">
        <v>1156.5702719999999</v>
      </c>
    </row>
    <row r="548" spans="1:5">
      <c r="A548" t="s">
        <v>2805</v>
      </c>
      <c r="B548" t="s">
        <v>2806</v>
      </c>
      <c r="C548" t="s">
        <v>3407</v>
      </c>
      <c r="D548" s="122">
        <v>1005.7132800000001</v>
      </c>
      <c r="E548" s="128">
        <v>1156.5702719999999</v>
      </c>
    </row>
    <row r="549" spans="1:5">
      <c r="A549" t="s">
        <v>2807</v>
      </c>
      <c r="B549" t="s">
        <v>2808</v>
      </c>
      <c r="C549" t="s">
        <v>3407</v>
      </c>
      <c r="D549" s="122">
        <v>1005.7132800000001</v>
      </c>
      <c r="E549" s="128">
        <v>1156.5702719999999</v>
      </c>
    </row>
    <row r="550" spans="1:5">
      <c r="A550" t="s">
        <v>2809</v>
      </c>
      <c r="B550" t="s">
        <v>2810</v>
      </c>
      <c r="C550" t="s">
        <v>3407</v>
      </c>
      <c r="D550" s="122">
        <v>1017.4919040000001</v>
      </c>
      <c r="E550" s="128">
        <v>1170.1156896</v>
      </c>
    </row>
    <row r="551" spans="1:5">
      <c r="A551" t="s">
        <v>2811</v>
      </c>
      <c r="B551" t="s">
        <v>2812</v>
      </c>
      <c r="C551" t="s">
        <v>3407</v>
      </c>
      <c r="D551" s="122">
        <v>1017.4919040000001</v>
      </c>
      <c r="E551" s="128">
        <v>1170.1156896</v>
      </c>
    </row>
    <row r="552" spans="1:5">
      <c r="A552" t="s">
        <v>2813</v>
      </c>
      <c r="B552" t="s">
        <v>2814</v>
      </c>
      <c r="C552" t="s">
        <v>3407</v>
      </c>
      <c r="D552" s="122">
        <v>1026.5523839999998</v>
      </c>
      <c r="E552" s="128">
        <v>1180.5352415999998</v>
      </c>
    </row>
    <row r="553" spans="1:5">
      <c r="A553" t="s">
        <v>2815</v>
      </c>
      <c r="B553" t="s">
        <v>2816</v>
      </c>
      <c r="C553" t="s">
        <v>3407</v>
      </c>
      <c r="D553" s="122">
        <v>1035.6128639999999</v>
      </c>
      <c r="E553" s="128">
        <v>1190.9547935999999</v>
      </c>
    </row>
    <row r="554" spans="1:5">
      <c r="A554" t="s">
        <v>2817</v>
      </c>
      <c r="B554" t="s">
        <v>2818</v>
      </c>
      <c r="C554" t="s">
        <v>3407</v>
      </c>
      <c r="D554" s="122">
        <v>1046.4854399999999</v>
      </c>
      <c r="E554" s="128">
        <v>1203.4582559999999</v>
      </c>
    </row>
    <row r="555" spans="1:5">
      <c r="A555" t="s">
        <v>2819</v>
      </c>
      <c r="B555" t="s">
        <v>2820</v>
      </c>
      <c r="C555" t="s">
        <v>3407</v>
      </c>
      <c r="D555" s="122">
        <v>1145.2446719999998</v>
      </c>
      <c r="E555" s="128">
        <v>1317.0313727999996</v>
      </c>
    </row>
    <row r="556" spans="1:5">
      <c r="A556" t="s">
        <v>2821</v>
      </c>
      <c r="B556" t="s">
        <v>2822</v>
      </c>
      <c r="C556" t="s">
        <v>3407</v>
      </c>
      <c r="D556" s="122">
        <v>1133.466048</v>
      </c>
      <c r="E556" s="128">
        <v>1303.4859551999998</v>
      </c>
    </row>
    <row r="557" spans="1:5">
      <c r="A557" t="s">
        <v>2823</v>
      </c>
      <c r="B557" t="s">
        <v>2824</v>
      </c>
      <c r="C557" t="s">
        <v>3407</v>
      </c>
      <c r="D557" s="122">
        <v>1123.4995199999998</v>
      </c>
      <c r="E557" s="128">
        <v>1292.0244479999997</v>
      </c>
    </row>
    <row r="558" spans="1:5">
      <c r="A558" t="s">
        <v>2825</v>
      </c>
      <c r="B558" t="s">
        <v>2826</v>
      </c>
      <c r="C558" t="s">
        <v>3407</v>
      </c>
      <c r="D558" s="122">
        <v>1145.2446719999998</v>
      </c>
      <c r="E558" s="128">
        <v>1317.0313727999996</v>
      </c>
    </row>
    <row r="559" spans="1:5">
      <c r="A559" t="s">
        <v>2827</v>
      </c>
      <c r="B559" t="s">
        <v>2810</v>
      </c>
      <c r="C559" t="s">
        <v>3407</v>
      </c>
      <c r="D559" s="122">
        <v>2368.4094720000003</v>
      </c>
      <c r="E559" s="128">
        <v>2723.6708928000003</v>
      </c>
    </row>
    <row r="560" spans="1:5">
      <c r="A560" t="s">
        <v>2828</v>
      </c>
      <c r="B560" t="s">
        <v>2812</v>
      </c>
      <c r="C560" t="s">
        <v>3407</v>
      </c>
      <c r="D560" s="122">
        <v>2270.5562879999998</v>
      </c>
      <c r="E560" s="128">
        <v>2611.1397311999995</v>
      </c>
    </row>
    <row r="561" spans="1:5">
      <c r="A561" t="s">
        <v>2829</v>
      </c>
      <c r="B561" t="s">
        <v>2830</v>
      </c>
      <c r="C561" t="s">
        <v>3407</v>
      </c>
      <c r="D561" s="122">
        <v>2270.5562879999998</v>
      </c>
      <c r="E561" s="128">
        <v>2611.1397311999995</v>
      </c>
    </row>
    <row r="562" spans="1:5">
      <c r="A562" t="s">
        <v>2831</v>
      </c>
      <c r="B562" t="s">
        <v>2816</v>
      </c>
      <c r="C562" t="s">
        <v>3407</v>
      </c>
      <c r="D562" s="122">
        <v>2368.4094720000003</v>
      </c>
      <c r="E562" s="128">
        <v>2723.6708928000003</v>
      </c>
    </row>
    <row r="563" spans="1:5">
      <c r="A563" t="s">
        <v>2832</v>
      </c>
      <c r="B563" t="s">
        <v>2833</v>
      </c>
      <c r="C563" t="s">
        <v>3407</v>
      </c>
      <c r="D563" s="122">
        <v>2846.8028159999999</v>
      </c>
      <c r="E563" s="128">
        <v>3273.8232383999998</v>
      </c>
    </row>
    <row r="564" spans="1:5">
      <c r="A564" t="s">
        <v>2834</v>
      </c>
      <c r="B564" t="s">
        <v>2835</v>
      </c>
      <c r="C564" t="s">
        <v>3407</v>
      </c>
      <c r="D564" s="122">
        <v>2846.8028159999999</v>
      </c>
      <c r="E564" s="128">
        <v>3273.8232383999998</v>
      </c>
    </row>
    <row r="565" spans="1:5">
      <c r="A565" t="s">
        <v>2836</v>
      </c>
      <c r="B565" t="s">
        <v>2837</v>
      </c>
      <c r="C565" t="s">
        <v>3407</v>
      </c>
      <c r="D565" s="122">
        <v>2846.8028159999999</v>
      </c>
      <c r="E565" s="128">
        <v>3273.8232383999998</v>
      </c>
    </row>
    <row r="566" spans="1:5">
      <c r="A566" t="s">
        <v>2838</v>
      </c>
      <c r="B566" t="s">
        <v>2839</v>
      </c>
      <c r="C566" t="s">
        <v>3407</v>
      </c>
      <c r="D566" s="122">
        <v>2608.5121919999997</v>
      </c>
      <c r="E566" s="128">
        <v>2999.7890207999994</v>
      </c>
    </row>
    <row r="567" spans="1:5">
      <c r="A567" t="s">
        <v>2840</v>
      </c>
      <c r="B567" t="s">
        <v>2841</v>
      </c>
      <c r="C567" t="s">
        <v>3407</v>
      </c>
      <c r="D567" s="122">
        <v>2608.5121919999997</v>
      </c>
      <c r="E567" s="128">
        <v>2999.7890207999994</v>
      </c>
    </row>
    <row r="568" spans="1:5">
      <c r="A568" t="s">
        <v>2842</v>
      </c>
      <c r="B568" t="s">
        <v>2843</v>
      </c>
      <c r="C568" t="s">
        <v>3407</v>
      </c>
      <c r="D568" s="122">
        <v>1818.8913600000001</v>
      </c>
      <c r="E568" s="128">
        <v>2091.7250639999997</v>
      </c>
    </row>
    <row r="569" spans="1:5">
      <c r="A569" t="s">
        <v>2844</v>
      </c>
      <c r="B569" t="s">
        <v>2845</v>
      </c>
      <c r="C569" t="s">
        <v>3407</v>
      </c>
      <c r="D569" s="122">
        <v>2561.5893600000004</v>
      </c>
      <c r="E569" s="128">
        <v>2945.8277640000001</v>
      </c>
    </row>
    <row r="570" spans="1:5">
      <c r="A570" t="s">
        <v>2846</v>
      </c>
      <c r="B570" t="s">
        <v>2847</v>
      </c>
      <c r="C570" t="s">
        <v>3407</v>
      </c>
      <c r="D570" s="122">
        <v>3102.0818399999998</v>
      </c>
      <c r="E570" s="128">
        <v>3567.3941159999995</v>
      </c>
    </row>
    <row r="571" spans="1:5">
      <c r="A571" t="s">
        <v>2848</v>
      </c>
      <c r="B571" t="s">
        <v>2849</v>
      </c>
      <c r="C571" t="s">
        <v>3407</v>
      </c>
      <c r="D571" s="122">
        <v>2914.2511199999999</v>
      </c>
      <c r="E571" s="128">
        <v>3351.3887879999997</v>
      </c>
    </row>
    <row r="572" spans="1:5">
      <c r="A572" t="s">
        <v>2850</v>
      </c>
      <c r="B572" t="s">
        <v>2851</v>
      </c>
      <c r="C572" t="s">
        <v>3407</v>
      </c>
      <c r="D572" s="122">
        <v>3642.5743200000002</v>
      </c>
      <c r="E572" s="128">
        <v>4188.9604680000002</v>
      </c>
    </row>
    <row r="573" spans="1:5">
      <c r="A573" t="s">
        <v>2852</v>
      </c>
      <c r="B573" t="s">
        <v>2851</v>
      </c>
      <c r="C573" t="s">
        <v>3407</v>
      </c>
      <c r="D573" s="122">
        <v>5220.9273599999997</v>
      </c>
      <c r="E573" s="128">
        <v>6004.0664639999995</v>
      </c>
    </row>
    <row r="574" spans="1:5">
      <c r="A574" t="s">
        <v>2853</v>
      </c>
      <c r="B574" t="s">
        <v>2851</v>
      </c>
      <c r="C574" t="s">
        <v>3407</v>
      </c>
      <c r="D574" s="122">
        <v>5873.543279999999</v>
      </c>
      <c r="E574" s="128">
        <v>6754.5747719999981</v>
      </c>
    </row>
    <row r="575" spans="1:5">
      <c r="A575" t="s">
        <v>2854</v>
      </c>
      <c r="B575" t="s">
        <v>2855</v>
      </c>
      <c r="C575" t="s">
        <v>3407</v>
      </c>
      <c r="D575" s="122">
        <v>404.05735630410442</v>
      </c>
      <c r="E575" s="128">
        <v>464.66595974972006</v>
      </c>
    </row>
    <row r="576" spans="1:5">
      <c r="A576" t="s">
        <v>2856</v>
      </c>
      <c r="B576" t="s">
        <v>2855</v>
      </c>
      <c r="C576" t="s">
        <v>3407</v>
      </c>
      <c r="D576" s="122">
        <v>566.00419249813433</v>
      </c>
      <c r="E576" s="128">
        <v>650.90482137285449</v>
      </c>
    </row>
    <row r="577" spans="1:5">
      <c r="A577" t="s">
        <v>2857</v>
      </c>
      <c r="B577" t="s">
        <v>2855</v>
      </c>
      <c r="C577" t="s">
        <v>3407</v>
      </c>
      <c r="D577" s="122">
        <v>808.92444678917911</v>
      </c>
      <c r="E577" s="128">
        <v>930.2631138075559</v>
      </c>
    </row>
    <row r="578" spans="1:5">
      <c r="A578"/>
      <c r="B578"/>
      <c r="C578"/>
      <c r="D578" s="122" t="s">
        <v>3402</v>
      </c>
      <c r="E578" s="128" t="s">
        <v>3402</v>
      </c>
    </row>
    <row r="579" spans="1:5" ht="17.25">
      <c r="A579" s="132" t="s">
        <v>3762</v>
      </c>
      <c r="B579"/>
      <c r="C579"/>
      <c r="D579" s="122" t="s">
        <v>3402</v>
      </c>
      <c r="E579" s="128" t="s">
        <v>3402</v>
      </c>
    </row>
    <row r="580" spans="1:5">
      <c r="A580" t="s">
        <v>2858</v>
      </c>
      <c r="B580" t="s">
        <v>2859</v>
      </c>
      <c r="C580" t="s">
        <v>3407</v>
      </c>
      <c r="D580" s="122">
        <v>1964.312064</v>
      </c>
      <c r="E580" s="128">
        <v>2258.9588735999996</v>
      </c>
    </row>
    <row r="581" spans="1:5">
      <c r="A581" t="s">
        <v>2860</v>
      </c>
      <c r="B581" t="s">
        <v>2861</v>
      </c>
      <c r="C581" t="s">
        <v>3407</v>
      </c>
      <c r="D581" s="122">
        <v>1687.9674239999999</v>
      </c>
      <c r="E581" s="128">
        <v>1941.1625375999997</v>
      </c>
    </row>
    <row r="582" spans="1:5">
      <c r="A582" t="s">
        <v>2862</v>
      </c>
      <c r="B582" t="s">
        <v>2861</v>
      </c>
      <c r="C582" t="s">
        <v>3407</v>
      </c>
      <c r="D582" s="122">
        <v>2191.7301120000002</v>
      </c>
      <c r="E582" s="128">
        <v>2520.4896288</v>
      </c>
    </row>
    <row r="583" spans="1:5">
      <c r="A583" t="s">
        <v>2863</v>
      </c>
      <c r="B583" t="s">
        <v>2864</v>
      </c>
      <c r="C583" t="s">
        <v>3407</v>
      </c>
      <c r="D583" s="122">
        <v>1548.4360319999998</v>
      </c>
      <c r="E583" s="128">
        <v>1780.7014367999998</v>
      </c>
    </row>
    <row r="584" spans="1:5">
      <c r="A584" t="s">
        <v>2865</v>
      </c>
      <c r="B584" t="s">
        <v>2866</v>
      </c>
      <c r="C584" t="s">
        <v>3407</v>
      </c>
      <c r="D584" s="122">
        <v>1687.9674239999999</v>
      </c>
      <c r="E584" s="128">
        <v>1941.1625375999997</v>
      </c>
    </row>
    <row r="585" spans="1:5">
      <c r="A585" t="s">
        <v>2867</v>
      </c>
      <c r="B585" t="s">
        <v>2868</v>
      </c>
      <c r="C585" t="s">
        <v>3407</v>
      </c>
      <c r="D585" s="122">
        <v>1548.4360319999998</v>
      </c>
      <c r="E585" s="128">
        <v>1780.7014367999998</v>
      </c>
    </row>
    <row r="586" spans="1:5">
      <c r="A586" t="s">
        <v>2869</v>
      </c>
      <c r="B586" t="s">
        <v>2870</v>
      </c>
      <c r="C586" t="s">
        <v>3407</v>
      </c>
      <c r="D586" s="122">
        <v>1687.9674239999999</v>
      </c>
      <c r="E586" s="128">
        <v>1941.1625375999997</v>
      </c>
    </row>
    <row r="587" spans="1:5">
      <c r="A587" t="s">
        <v>2871</v>
      </c>
      <c r="B587" t="s">
        <v>2872</v>
      </c>
      <c r="C587" t="s">
        <v>3407</v>
      </c>
      <c r="D587" s="122">
        <v>1548.4360319999998</v>
      </c>
      <c r="E587" s="128">
        <v>1780.7014367999998</v>
      </c>
    </row>
    <row r="588" spans="1:5">
      <c r="A588" t="s">
        <v>2873</v>
      </c>
      <c r="B588" t="s">
        <v>2874</v>
      </c>
      <c r="C588" t="s">
        <v>3407</v>
      </c>
      <c r="D588" s="122">
        <v>1687.9674239999999</v>
      </c>
      <c r="E588" s="128">
        <v>1941.1625375999997</v>
      </c>
    </row>
    <row r="589" spans="1:5">
      <c r="A589" t="s">
        <v>2875</v>
      </c>
      <c r="B589" t="s">
        <v>2876</v>
      </c>
      <c r="C589" t="s">
        <v>3407</v>
      </c>
      <c r="D589" s="122">
        <v>2191.7301120000002</v>
      </c>
      <c r="E589" s="128">
        <v>2520.4896288</v>
      </c>
    </row>
    <row r="590" spans="1:5">
      <c r="A590" t="s">
        <v>2877</v>
      </c>
      <c r="B590" t="s">
        <v>2878</v>
      </c>
      <c r="C590" t="s">
        <v>3407</v>
      </c>
      <c r="D590" s="122">
        <v>1687.9674239999999</v>
      </c>
      <c r="E590" s="128">
        <v>1941.1625375999997</v>
      </c>
    </row>
    <row r="591" spans="1:5">
      <c r="A591" t="s">
        <v>2879</v>
      </c>
      <c r="B591" t="s">
        <v>2878</v>
      </c>
      <c r="C591" t="s">
        <v>3407</v>
      </c>
      <c r="D591" s="122">
        <v>2191.7301120000002</v>
      </c>
      <c r="E591" s="128">
        <v>2520.4896288</v>
      </c>
    </row>
    <row r="592" spans="1:5">
      <c r="A592" t="s">
        <v>2880</v>
      </c>
      <c r="B592" t="s">
        <v>2881</v>
      </c>
      <c r="C592" t="s">
        <v>3407</v>
      </c>
      <c r="D592" s="122">
        <v>1687.9674239999999</v>
      </c>
      <c r="E592" s="128">
        <v>1941.1625375999997</v>
      </c>
    </row>
    <row r="593" spans="1:5">
      <c r="A593" t="s">
        <v>2882</v>
      </c>
      <c r="B593" t="s">
        <v>2881</v>
      </c>
      <c r="C593" t="s">
        <v>3407</v>
      </c>
      <c r="D593" s="122">
        <v>2191.7301120000002</v>
      </c>
      <c r="E593" s="128">
        <v>2520.4896288</v>
      </c>
    </row>
    <row r="594" spans="1:5">
      <c r="A594" t="s">
        <v>2883</v>
      </c>
      <c r="B594" t="s">
        <v>2884</v>
      </c>
      <c r="C594" t="s">
        <v>3407</v>
      </c>
      <c r="D594" s="122">
        <v>1256.688576</v>
      </c>
      <c r="E594" s="128">
        <v>1445.1918624</v>
      </c>
    </row>
    <row r="595" spans="1:5">
      <c r="A595" t="s">
        <v>2885</v>
      </c>
      <c r="B595" t="s">
        <v>2884</v>
      </c>
      <c r="C595" t="s">
        <v>3407</v>
      </c>
      <c r="D595" s="122">
        <v>1635.4166400000001</v>
      </c>
      <c r="E595" s="128">
        <v>1880.7291359999999</v>
      </c>
    </row>
    <row r="596" spans="1:5">
      <c r="A596" t="s">
        <v>2886</v>
      </c>
      <c r="B596" t="s">
        <v>2887</v>
      </c>
      <c r="C596" t="s">
        <v>3407</v>
      </c>
      <c r="D596" s="122">
        <v>1687.9674239999999</v>
      </c>
      <c r="E596" s="128">
        <v>1941.1625375999997</v>
      </c>
    </row>
    <row r="597" spans="1:5">
      <c r="A597" t="s">
        <v>2888</v>
      </c>
      <c r="B597" t="s">
        <v>2889</v>
      </c>
      <c r="C597" t="s">
        <v>3407</v>
      </c>
      <c r="D597" s="122">
        <v>1687.9674239999999</v>
      </c>
      <c r="E597" s="128">
        <v>1941.1625375999997</v>
      </c>
    </row>
    <row r="598" spans="1:5">
      <c r="A598" t="s">
        <v>2890</v>
      </c>
      <c r="B598" t="s">
        <v>2891</v>
      </c>
      <c r="C598" t="s">
        <v>3407</v>
      </c>
      <c r="D598" s="122">
        <v>1687.9674239999999</v>
      </c>
      <c r="E598" s="128">
        <v>1941.1625375999997</v>
      </c>
    </row>
    <row r="599" spans="1:5">
      <c r="A599" t="s">
        <v>2892</v>
      </c>
      <c r="B599" t="s">
        <v>2891</v>
      </c>
      <c r="C599" t="s">
        <v>3407</v>
      </c>
      <c r="D599" s="122">
        <v>2191.7301120000002</v>
      </c>
      <c r="E599" s="128">
        <v>2520.4896288</v>
      </c>
    </row>
    <row r="600" spans="1:5">
      <c r="A600" t="s">
        <v>2893</v>
      </c>
      <c r="B600" t="s">
        <v>2894</v>
      </c>
      <c r="C600" t="s">
        <v>3407</v>
      </c>
      <c r="D600" s="122">
        <v>2890.2931199999998</v>
      </c>
      <c r="E600" s="128">
        <v>3323.8370879999993</v>
      </c>
    </row>
    <row r="601" spans="1:5">
      <c r="A601" t="s">
        <v>2895</v>
      </c>
      <c r="B601" t="s">
        <v>2894</v>
      </c>
      <c r="C601" t="s">
        <v>3407</v>
      </c>
      <c r="D601" s="122">
        <v>3754.6629119999998</v>
      </c>
      <c r="E601" s="128">
        <v>4317.8623487999994</v>
      </c>
    </row>
    <row r="602" spans="1:5">
      <c r="A602" t="s">
        <v>2896</v>
      </c>
      <c r="B602" t="s">
        <v>2897</v>
      </c>
      <c r="C602" t="s">
        <v>3407</v>
      </c>
      <c r="D602" s="122">
        <v>2890.2931199999998</v>
      </c>
      <c r="E602" s="128">
        <v>3323.8370879999993</v>
      </c>
    </row>
    <row r="603" spans="1:5">
      <c r="A603" t="s">
        <v>2898</v>
      </c>
      <c r="B603" t="s">
        <v>2899</v>
      </c>
      <c r="C603" t="s">
        <v>3407</v>
      </c>
      <c r="D603" s="122">
        <v>2890.2931199999998</v>
      </c>
      <c r="E603" s="128">
        <v>3323.8370879999993</v>
      </c>
    </row>
    <row r="604" spans="1:5">
      <c r="A604" t="s">
        <v>2900</v>
      </c>
      <c r="B604" t="s">
        <v>2901</v>
      </c>
      <c r="C604" t="s">
        <v>3407</v>
      </c>
      <c r="D604" s="122">
        <v>1899.9826560000001</v>
      </c>
      <c r="E604" s="128">
        <v>2184.9800544</v>
      </c>
    </row>
    <row r="605" spans="1:5">
      <c r="A605" t="s">
        <v>2902</v>
      </c>
      <c r="B605" t="s">
        <v>2903</v>
      </c>
      <c r="C605" t="s">
        <v>3407</v>
      </c>
      <c r="D605" s="122">
        <v>1899.9826560000001</v>
      </c>
      <c r="E605" s="128">
        <v>2184.9800544</v>
      </c>
    </row>
    <row r="606" spans="1:5">
      <c r="A606" t="s">
        <v>2904</v>
      </c>
      <c r="B606" t="s">
        <v>2903</v>
      </c>
      <c r="C606" t="s">
        <v>3407</v>
      </c>
      <c r="D606" s="122">
        <v>2468.9808000000003</v>
      </c>
      <c r="E606" s="128">
        <v>2839.3279200000002</v>
      </c>
    </row>
    <row r="607" spans="1:5">
      <c r="A607" t="s">
        <v>2905</v>
      </c>
      <c r="B607" t="s">
        <v>2906</v>
      </c>
      <c r="C607" t="s">
        <v>3407</v>
      </c>
      <c r="D607" s="122">
        <v>1899.9826560000001</v>
      </c>
      <c r="E607" s="128">
        <v>2184.9800544</v>
      </c>
    </row>
    <row r="608" spans="1:5">
      <c r="A608" t="s">
        <v>2907</v>
      </c>
      <c r="B608" t="s">
        <v>2908</v>
      </c>
      <c r="C608" t="s">
        <v>3407</v>
      </c>
      <c r="D608" s="122">
        <v>1899.9826560000001</v>
      </c>
      <c r="E608" s="128">
        <v>2184.9800544</v>
      </c>
    </row>
    <row r="609" spans="1:5">
      <c r="A609" t="s">
        <v>2909</v>
      </c>
      <c r="B609" t="s">
        <v>2910</v>
      </c>
      <c r="C609" t="s">
        <v>3407</v>
      </c>
      <c r="D609" s="122">
        <v>1012.055616</v>
      </c>
      <c r="E609" s="128">
        <v>1163.8639584</v>
      </c>
    </row>
    <row r="610" spans="1:5">
      <c r="A610" t="s">
        <v>2911</v>
      </c>
      <c r="B610" t="s">
        <v>2912</v>
      </c>
      <c r="C610" t="s">
        <v>3407</v>
      </c>
      <c r="D610" s="122">
        <v>1803.0355199999999</v>
      </c>
      <c r="E610" s="128">
        <v>2073.4908479999999</v>
      </c>
    </row>
    <row r="611" spans="1:5">
      <c r="A611" t="s">
        <v>2913</v>
      </c>
      <c r="B611" t="s">
        <v>2914</v>
      </c>
      <c r="C611" t="s">
        <v>3407</v>
      </c>
      <c r="D611" s="122">
        <v>1855.5863039999999</v>
      </c>
      <c r="E611" s="128">
        <v>2133.9242495999997</v>
      </c>
    </row>
    <row r="612" spans="1:5">
      <c r="A612" t="s">
        <v>2915</v>
      </c>
      <c r="B612" t="s">
        <v>2916</v>
      </c>
      <c r="C612" t="s">
        <v>3407</v>
      </c>
      <c r="D612" s="122">
        <v>1837.465344</v>
      </c>
      <c r="E612" s="128">
        <v>2113.0851455999996</v>
      </c>
    </row>
    <row r="613" spans="1:5">
      <c r="A613" t="s">
        <v>2917</v>
      </c>
      <c r="B613" t="s">
        <v>2918</v>
      </c>
      <c r="C613" t="s">
        <v>3407</v>
      </c>
      <c r="D613" s="122">
        <v>1803.0355199999999</v>
      </c>
      <c r="E613" s="128">
        <v>2073.4908479999999</v>
      </c>
    </row>
    <row r="614" spans="1:5">
      <c r="A614" t="s">
        <v>2919</v>
      </c>
      <c r="B614" t="s">
        <v>2920</v>
      </c>
      <c r="C614" t="s">
        <v>3407</v>
      </c>
      <c r="D614" s="122">
        <v>1803.0355199999999</v>
      </c>
      <c r="E614" s="128">
        <v>2073.4908479999999</v>
      </c>
    </row>
    <row r="615" spans="1:5">
      <c r="A615" t="s">
        <v>2921</v>
      </c>
      <c r="B615" t="s">
        <v>2922</v>
      </c>
      <c r="C615" t="s">
        <v>3407</v>
      </c>
      <c r="D615" s="122">
        <v>1803.0355199999999</v>
      </c>
      <c r="E615" s="128">
        <v>2073.4908479999999</v>
      </c>
    </row>
    <row r="616" spans="1:5">
      <c r="A616" t="s">
        <v>2923</v>
      </c>
      <c r="B616" t="s">
        <v>2924</v>
      </c>
      <c r="C616" t="s">
        <v>3407</v>
      </c>
      <c r="D616" s="122">
        <v>1972.466496</v>
      </c>
      <c r="E616" s="128">
        <v>2268.3364704000001</v>
      </c>
    </row>
    <row r="617" spans="1:5">
      <c r="A617" t="s">
        <v>2925</v>
      </c>
      <c r="B617" t="s">
        <v>2926</v>
      </c>
      <c r="C617" t="s">
        <v>3407</v>
      </c>
      <c r="D617" s="122">
        <v>1899.9826560000001</v>
      </c>
      <c r="E617" s="128">
        <v>2184.9800544</v>
      </c>
    </row>
    <row r="618" spans="1:5">
      <c r="A618"/>
      <c r="B618"/>
      <c r="C618"/>
      <c r="D618" s="122" t="s">
        <v>3402</v>
      </c>
      <c r="E618" s="128" t="s">
        <v>3402</v>
      </c>
    </row>
    <row r="619" spans="1:5" ht="17.25">
      <c r="A619" s="132" t="s">
        <v>3763</v>
      </c>
      <c r="B619"/>
      <c r="C619"/>
      <c r="D619" s="122" t="s">
        <v>3402</v>
      </c>
      <c r="E619" s="128" t="s">
        <v>3402</v>
      </c>
    </row>
    <row r="620" spans="1:5">
      <c r="A620" t="s">
        <v>3764</v>
      </c>
      <c r="B620" t="s">
        <v>3765</v>
      </c>
      <c r="C620" t="s">
        <v>3407</v>
      </c>
      <c r="D620" s="122">
        <v>64.329408000000001</v>
      </c>
      <c r="E620" s="128">
        <v>73.97881919999999</v>
      </c>
    </row>
    <row r="621" spans="1:5">
      <c r="A621" t="s">
        <v>3766</v>
      </c>
      <c r="B621" t="s">
        <v>3767</v>
      </c>
      <c r="C621" t="s">
        <v>3407</v>
      </c>
      <c r="D621" s="122">
        <v>698.56300799999997</v>
      </c>
      <c r="E621" s="128">
        <v>803.34745919999989</v>
      </c>
    </row>
    <row r="622" spans="1:5">
      <c r="A622" t="s">
        <v>3768</v>
      </c>
      <c r="B622" t="s">
        <v>3769</v>
      </c>
      <c r="C622" t="s">
        <v>3407</v>
      </c>
      <c r="D622" s="122">
        <v>674.09971200000007</v>
      </c>
      <c r="E622" s="128">
        <v>775.21466880000003</v>
      </c>
    </row>
    <row r="623" spans="1:5">
      <c r="A623" t="s">
        <v>3770</v>
      </c>
      <c r="B623" t="s">
        <v>3771</v>
      </c>
      <c r="C623" t="s">
        <v>3407</v>
      </c>
      <c r="D623" s="122">
        <v>1310.1454079999999</v>
      </c>
      <c r="E623" s="128">
        <v>1506.6672191999996</v>
      </c>
    </row>
    <row r="624" spans="1:5">
      <c r="A624" t="s">
        <v>3772</v>
      </c>
      <c r="B624" t="s">
        <v>3773</v>
      </c>
      <c r="C624" t="s">
        <v>3407</v>
      </c>
      <c r="D624" s="122">
        <v>68.859647999999993</v>
      </c>
      <c r="E624" s="128">
        <v>79.18859519999998</v>
      </c>
    </row>
    <row r="625" spans="1:5">
      <c r="A625" t="s">
        <v>3774</v>
      </c>
      <c r="B625" t="s">
        <v>3775</v>
      </c>
      <c r="C625" t="s">
        <v>3407</v>
      </c>
      <c r="D625" s="122">
        <v>999.37094399999989</v>
      </c>
      <c r="E625" s="128">
        <v>1149.2765855999999</v>
      </c>
    </row>
    <row r="626" spans="1:5">
      <c r="A626" t="s">
        <v>3776</v>
      </c>
      <c r="B626" t="s">
        <v>3777</v>
      </c>
      <c r="C626" t="s">
        <v>3407</v>
      </c>
      <c r="D626" s="122">
        <v>355.170816</v>
      </c>
      <c r="E626" s="128">
        <v>408.44643839999998</v>
      </c>
    </row>
    <row r="627" spans="1:5">
      <c r="A627" t="s">
        <v>3778</v>
      </c>
      <c r="B627" t="s">
        <v>3779</v>
      </c>
      <c r="C627" t="s">
        <v>3407</v>
      </c>
      <c r="D627" s="122">
        <v>501.95059199999997</v>
      </c>
      <c r="E627" s="128">
        <v>577.24318079999989</v>
      </c>
    </row>
    <row r="628" spans="1:5">
      <c r="A628" t="s">
        <v>3780</v>
      </c>
      <c r="B628" t="s">
        <v>3781</v>
      </c>
      <c r="C628" t="s">
        <v>3407</v>
      </c>
      <c r="D628" s="122">
        <v>827.22182399999997</v>
      </c>
      <c r="E628" s="128">
        <v>951.30509759999984</v>
      </c>
    </row>
    <row r="629" spans="1:5">
      <c r="A629" t="s">
        <v>3782</v>
      </c>
      <c r="B629" t="s">
        <v>3783</v>
      </c>
      <c r="C629" t="s">
        <v>3407</v>
      </c>
      <c r="D629" s="122">
        <v>648.730368</v>
      </c>
      <c r="E629" s="128">
        <v>746.03992319999998</v>
      </c>
    </row>
    <row r="630" spans="1:5">
      <c r="A630" t="s">
        <v>3784</v>
      </c>
      <c r="B630" t="s">
        <v>3785</v>
      </c>
      <c r="C630" t="s">
        <v>3407</v>
      </c>
      <c r="D630" s="122">
        <v>168.52492800000002</v>
      </c>
      <c r="E630" s="128">
        <v>193.80366720000001</v>
      </c>
    </row>
    <row r="631" spans="1:5">
      <c r="A631" t="s">
        <v>3786</v>
      </c>
      <c r="B631" t="s">
        <v>3787</v>
      </c>
      <c r="C631" t="s">
        <v>3407</v>
      </c>
      <c r="D631" s="122">
        <v>2468.074752</v>
      </c>
      <c r="E631" s="128">
        <v>2838.2859647999999</v>
      </c>
    </row>
    <row r="632" spans="1:5">
      <c r="A632" t="s">
        <v>3788</v>
      </c>
      <c r="B632" t="s">
        <v>3789</v>
      </c>
      <c r="C632" t="s">
        <v>3407</v>
      </c>
      <c r="D632" s="122">
        <v>101.47737600000001</v>
      </c>
      <c r="E632" s="128">
        <v>116.69898240000001</v>
      </c>
    </row>
    <row r="633" spans="1:5">
      <c r="A633" t="s">
        <v>3790</v>
      </c>
      <c r="B633" t="s">
        <v>3791</v>
      </c>
      <c r="C633" t="s">
        <v>3407</v>
      </c>
      <c r="D633" s="122">
        <v>83.35641600000001</v>
      </c>
      <c r="E633" s="128">
        <v>95.859878399999999</v>
      </c>
    </row>
    <row r="634" spans="1:5">
      <c r="A634" t="s">
        <v>3792</v>
      </c>
      <c r="B634" t="s">
        <v>3793</v>
      </c>
      <c r="C634" t="s">
        <v>3407</v>
      </c>
      <c r="D634" s="122">
        <v>437.62118400000003</v>
      </c>
      <c r="E634" s="128">
        <v>503.26436159999997</v>
      </c>
    </row>
    <row r="635" spans="1:5">
      <c r="A635" t="s">
        <v>3794</v>
      </c>
      <c r="B635" t="s">
        <v>3795</v>
      </c>
      <c r="C635" t="s">
        <v>3407</v>
      </c>
      <c r="D635" s="122">
        <v>850.77907199999993</v>
      </c>
      <c r="E635" s="128">
        <v>978.39593279999985</v>
      </c>
    </row>
    <row r="636" spans="1:5">
      <c r="A636" t="s">
        <v>3796</v>
      </c>
      <c r="B636" t="s">
        <v>3657</v>
      </c>
      <c r="C636" t="s">
        <v>3407</v>
      </c>
      <c r="D636" s="122">
        <v>229.230144</v>
      </c>
      <c r="E636" s="128">
        <v>263.61466559999997</v>
      </c>
    </row>
    <row r="637" spans="1:5">
      <c r="A637" t="s">
        <v>3797</v>
      </c>
      <c r="B637" t="s">
        <v>3798</v>
      </c>
      <c r="C637" t="s">
        <v>3407</v>
      </c>
      <c r="D637" s="122">
        <v>128.72553749999997</v>
      </c>
      <c r="E637" s="128">
        <v>148.03436812499996</v>
      </c>
    </row>
    <row r="638" spans="1:5">
      <c r="A638" t="s">
        <v>3799</v>
      </c>
      <c r="B638" t="s">
        <v>3800</v>
      </c>
      <c r="C638" t="s">
        <v>3407</v>
      </c>
      <c r="D638" s="122">
        <v>177.585408</v>
      </c>
      <c r="E638" s="128">
        <v>204.22321919999999</v>
      </c>
    </row>
    <row r="639" spans="1:5">
      <c r="A639" t="s">
        <v>3801</v>
      </c>
      <c r="B639" t="s">
        <v>3802</v>
      </c>
      <c r="C639" t="s">
        <v>3407</v>
      </c>
      <c r="D639" s="122">
        <v>254.59948800000001</v>
      </c>
      <c r="E639" s="128">
        <v>292.78941119999996</v>
      </c>
    </row>
    <row r="640" spans="1:5">
      <c r="A640" t="s">
        <v>3803</v>
      </c>
      <c r="B640" t="s">
        <v>2334</v>
      </c>
      <c r="C640" t="s">
        <v>3407</v>
      </c>
      <c r="D640" s="122">
        <v>137.71929599999999</v>
      </c>
      <c r="E640" s="128">
        <v>158.37719039999996</v>
      </c>
    </row>
    <row r="641" spans="1:5">
      <c r="A641" t="s">
        <v>2465</v>
      </c>
      <c r="B641" t="s">
        <v>2477</v>
      </c>
      <c r="C641" t="s">
        <v>3407</v>
      </c>
      <c r="D641" s="122">
        <v>191.17612800000001</v>
      </c>
      <c r="E641" s="128">
        <v>219.8525472</v>
      </c>
    </row>
    <row r="642" spans="1:5">
      <c r="A642" t="s">
        <v>2464</v>
      </c>
      <c r="B642" t="s">
        <v>2476</v>
      </c>
      <c r="C642" t="s">
        <v>3407</v>
      </c>
      <c r="D642" s="122">
        <v>109.63180799999999</v>
      </c>
      <c r="E642" s="128">
        <v>126.07657919999998</v>
      </c>
    </row>
    <row r="643" spans="1:5">
      <c r="A643" t="s">
        <v>2466</v>
      </c>
      <c r="B643" t="s">
        <v>2478</v>
      </c>
      <c r="C643" t="s">
        <v>3407</v>
      </c>
      <c r="D643" s="122">
        <v>36.428041425373131</v>
      </c>
      <c r="E643" s="128">
        <v>41.892247639179097</v>
      </c>
    </row>
    <row r="644" spans="1:5">
      <c r="A644"/>
      <c r="B644"/>
      <c r="C644"/>
      <c r="D644" s="122" t="s">
        <v>3402</v>
      </c>
      <c r="E644" s="128" t="s">
        <v>3402</v>
      </c>
    </row>
    <row r="645" spans="1:5" ht="19.5">
      <c r="A645" s="131" t="s">
        <v>3804</v>
      </c>
      <c r="B645"/>
      <c r="C645"/>
      <c r="D645" s="122" t="s">
        <v>3402</v>
      </c>
      <c r="E645" s="128" t="s">
        <v>3402</v>
      </c>
    </row>
    <row r="646" spans="1:5">
      <c r="A646"/>
      <c r="B646"/>
      <c r="C646"/>
      <c r="D646" s="122" t="s">
        <v>3402</v>
      </c>
      <c r="E646" s="128" t="s">
        <v>3402</v>
      </c>
    </row>
    <row r="647" spans="1:5" ht="17.25">
      <c r="A647" s="132" t="s">
        <v>3805</v>
      </c>
      <c r="B647"/>
      <c r="C647"/>
      <c r="D647" s="122" t="s">
        <v>3402</v>
      </c>
      <c r="E647" s="128" t="s">
        <v>3402</v>
      </c>
    </row>
    <row r="648" spans="1:5">
      <c r="A648" t="s">
        <v>3806</v>
      </c>
      <c r="B648" t="s">
        <v>3807</v>
      </c>
      <c r="C648" t="s">
        <v>3407</v>
      </c>
      <c r="D648" s="122">
        <v>33.523775999999998</v>
      </c>
      <c r="E648" s="128">
        <v>38.552342399999993</v>
      </c>
    </row>
    <row r="649" spans="1:5">
      <c r="A649" t="s">
        <v>3808</v>
      </c>
      <c r="B649" t="s">
        <v>3809</v>
      </c>
      <c r="C649" t="s">
        <v>3407</v>
      </c>
      <c r="D649" s="122">
        <v>37.147968000000006</v>
      </c>
      <c r="E649" s="128">
        <v>42.720163200000002</v>
      </c>
    </row>
    <row r="650" spans="1:5">
      <c r="A650" t="s">
        <v>3810</v>
      </c>
      <c r="B650" t="s">
        <v>3811</v>
      </c>
      <c r="C650" t="s">
        <v>3407</v>
      </c>
      <c r="D650" s="122">
        <v>32.617727999999993</v>
      </c>
      <c r="E650" s="128">
        <v>37.51038719999999</v>
      </c>
    </row>
    <row r="651" spans="1:5">
      <c r="A651" t="s">
        <v>3812</v>
      </c>
      <c r="B651" t="s">
        <v>3813</v>
      </c>
      <c r="C651" t="s">
        <v>3407</v>
      </c>
      <c r="D651" s="122">
        <v>24.463296</v>
      </c>
      <c r="E651" s="128">
        <v>28.132790399999998</v>
      </c>
    </row>
    <row r="652" spans="1:5">
      <c r="A652" t="s">
        <v>3814</v>
      </c>
      <c r="B652" t="s">
        <v>3815</v>
      </c>
      <c r="C652" t="s">
        <v>3407</v>
      </c>
      <c r="D652" s="122">
        <v>29.899583999999997</v>
      </c>
      <c r="E652" s="128">
        <v>34.384521599999992</v>
      </c>
    </row>
    <row r="653" spans="1:5">
      <c r="A653" t="s">
        <v>3816</v>
      </c>
      <c r="B653" t="s">
        <v>3811</v>
      </c>
      <c r="C653" t="s">
        <v>3407</v>
      </c>
      <c r="D653" s="122">
        <v>14.615202130597014</v>
      </c>
      <c r="E653" s="128">
        <v>16.807482450186566</v>
      </c>
    </row>
    <row r="654" spans="1:5">
      <c r="A654" t="s">
        <v>3817</v>
      </c>
      <c r="B654" t="s">
        <v>3818</v>
      </c>
      <c r="C654" t="s">
        <v>3407</v>
      </c>
      <c r="D654" s="122">
        <v>38.054016000000004</v>
      </c>
      <c r="E654" s="128">
        <v>43.762118399999999</v>
      </c>
    </row>
    <row r="655" spans="1:5">
      <c r="A655" t="s">
        <v>3819</v>
      </c>
      <c r="B655" t="s">
        <v>3820</v>
      </c>
      <c r="C655" t="s">
        <v>3407</v>
      </c>
      <c r="D655" s="122">
        <v>21.745152000000001</v>
      </c>
      <c r="E655" s="128">
        <v>25.0069248</v>
      </c>
    </row>
    <row r="656" spans="1:5">
      <c r="A656" t="s">
        <v>3821</v>
      </c>
      <c r="B656" t="s">
        <v>3822</v>
      </c>
      <c r="C656" t="s">
        <v>3407</v>
      </c>
      <c r="D656" s="122">
        <v>64.329408000000001</v>
      </c>
      <c r="E656" s="128">
        <v>73.97881919999999</v>
      </c>
    </row>
    <row r="657" spans="1:5">
      <c r="A657" t="s">
        <v>3823</v>
      </c>
      <c r="B657" t="s">
        <v>3824</v>
      </c>
      <c r="C657" t="s">
        <v>3407</v>
      </c>
      <c r="D657" s="122">
        <v>73.389887999999999</v>
      </c>
      <c r="E657" s="128">
        <v>84.398371199999985</v>
      </c>
    </row>
    <row r="658" spans="1:5">
      <c r="A658" t="s">
        <v>3825</v>
      </c>
      <c r="B658" t="s">
        <v>3826</v>
      </c>
      <c r="C658" t="s">
        <v>3407</v>
      </c>
      <c r="D658" s="122">
        <v>24.463296</v>
      </c>
      <c r="E658" s="128">
        <v>28.132790399999998</v>
      </c>
    </row>
    <row r="659" spans="1:5">
      <c r="A659" t="s">
        <v>3827</v>
      </c>
      <c r="B659" t="s">
        <v>3828</v>
      </c>
      <c r="C659" t="s">
        <v>3407</v>
      </c>
      <c r="D659" s="122">
        <v>39.866112000000001</v>
      </c>
      <c r="E659" s="128">
        <v>45.846028799999999</v>
      </c>
    </row>
    <row r="660" spans="1:5">
      <c r="A660" t="s">
        <v>3829</v>
      </c>
      <c r="B660" t="s">
        <v>3830</v>
      </c>
      <c r="C660" t="s">
        <v>3407</v>
      </c>
      <c r="D660" s="122">
        <v>30.805632000000003</v>
      </c>
      <c r="E660" s="128">
        <v>35.426476800000003</v>
      </c>
    </row>
    <row r="661" spans="1:5">
      <c r="A661" t="s">
        <v>3831</v>
      </c>
      <c r="B661" t="s">
        <v>3832</v>
      </c>
      <c r="C661" t="s">
        <v>3407</v>
      </c>
      <c r="D661" s="122">
        <v>125.94067200000001</v>
      </c>
      <c r="E661" s="128">
        <v>144.83177280000001</v>
      </c>
    </row>
    <row r="662" spans="1:5">
      <c r="A662" t="s">
        <v>3833</v>
      </c>
      <c r="B662" t="s">
        <v>3834</v>
      </c>
      <c r="C662" t="s">
        <v>3407</v>
      </c>
      <c r="D662" s="122">
        <v>24.463296</v>
      </c>
      <c r="E662" s="128">
        <v>28.132790399999998</v>
      </c>
    </row>
    <row r="663" spans="1:5">
      <c r="A663" t="s">
        <v>3835</v>
      </c>
      <c r="B663" t="s">
        <v>3836</v>
      </c>
      <c r="C663" t="s">
        <v>3407</v>
      </c>
      <c r="D663" s="122">
        <v>24.463296</v>
      </c>
      <c r="E663" s="128">
        <v>28.132790399999998</v>
      </c>
    </row>
    <row r="664" spans="1:5">
      <c r="A664" t="s">
        <v>3837</v>
      </c>
      <c r="B664" t="s">
        <v>3836</v>
      </c>
      <c r="C664" t="s">
        <v>3407</v>
      </c>
      <c r="D664" s="122">
        <v>24.463296</v>
      </c>
      <c r="E664" s="128">
        <v>28.132790399999998</v>
      </c>
    </row>
    <row r="665" spans="1:5">
      <c r="A665" t="s">
        <v>3838</v>
      </c>
      <c r="B665" t="s">
        <v>3839</v>
      </c>
      <c r="C665" t="s">
        <v>3407</v>
      </c>
      <c r="D665" s="122">
        <v>55.268927999999995</v>
      </c>
      <c r="E665" s="128">
        <v>63.559267199999987</v>
      </c>
    </row>
    <row r="666" spans="1:5">
      <c r="A666" t="s">
        <v>3840</v>
      </c>
      <c r="B666" t="s">
        <v>3841</v>
      </c>
      <c r="C666" t="s">
        <v>3407</v>
      </c>
      <c r="D666" s="122">
        <v>55.268927999999995</v>
      </c>
      <c r="E666" s="128">
        <v>63.559267199999987</v>
      </c>
    </row>
    <row r="667" spans="1:5">
      <c r="A667" t="s">
        <v>3842</v>
      </c>
      <c r="B667" t="s">
        <v>3843</v>
      </c>
      <c r="C667" t="s">
        <v>3407</v>
      </c>
      <c r="D667" s="122">
        <v>10.926413083955222</v>
      </c>
      <c r="E667" s="128">
        <v>12.565375046548503</v>
      </c>
    </row>
    <row r="668" spans="1:5">
      <c r="A668" t="s">
        <v>3844</v>
      </c>
      <c r="B668" t="s">
        <v>3845</v>
      </c>
      <c r="C668" t="s">
        <v>3407</v>
      </c>
      <c r="D668" s="122">
        <v>12.684672000000001</v>
      </c>
      <c r="E668" s="128">
        <v>14.587372800000001</v>
      </c>
    </row>
    <row r="669" spans="1:5">
      <c r="A669" t="s">
        <v>3846</v>
      </c>
      <c r="B669" t="s">
        <v>3847</v>
      </c>
      <c r="C669" t="s">
        <v>3407</v>
      </c>
      <c r="D669" s="122">
        <v>40.77216</v>
      </c>
      <c r="E669" s="128">
        <v>46.887983999999996</v>
      </c>
    </row>
    <row r="670" spans="1:5">
      <c r="A670" t="s">
        <v>3848</v>
      </c>
      <c r="B670" t="s">
        <v>3849</v>
      </c>
      <c r="C670" t="s">
        <v>3407</v>
      </c>
      <c r="D670" s="122">
        <v>14.302837499999997</v>
      </c>
      <c r="E670" s="128">
        <v>16.448263124999997</v>
      </c>
    </row>
    <row r="671" spans="1:5">
      <c r="A671" t="s">
        <v>3850</v>
      </c>
      <c r="B671" t="s">
        <v>3851</v>
      </c>
      <c r="C671" t="s">
        <v>3407</v>
      </c>
      <c r="D671" s="122">
        <v>26.711231253731341</v>
      </c>
      <c r="E671" s="128">
        <v>30.717915941791041</v>
      </c>
    </row>
    <row r="672" spans="1:5">
      <c r="A672" t="s">
        <v>3852</v>
      </c>
      <c r="B672" t="s">
        <v>3853</v>
      </c>
      <c r="C672" t="s">
        <v>3407</v>
      </c>
      <c r="D672" s="122">
        <v>14.302837499999997</v>
      </c>
      <c r="E672" s="128">
        <v>16.448263124999997</v>
      </c>
    </row>
    <row r="673" spans="1:5">
      <c r="A673" t="s">
        <v>3854</v>
      </c>
      <c r="B673" t="s">
        <v>3855</v>
      </c>
      <c r="C673" t="s">
        <v>3407</v>
      </c>
      <c r="D673" s="122">
        <v>59.09060177425372</v>
      </c>
      <c r="E673" s="128">
        <v>67.954192040391774</v>
      </c>
    </row>
    <row r="674" spans="1:5">
      <c r="A674" t="s">
        <v>3856</v>
      </c>
      <c r="B674" t="s">
        <v>3857</v>
      </c>
      <c r="C674" t="s">
        <v>3407</v>
      </c>
      <c r="D674" s="122">
        <v>103.289472</v>
      </c>
      <c r="E674" s="128">
        <v>118.7828928</v>
      </c>
    </row>
    <row r="675" spans="1:5">
      <c r="A675" t="s">
        <v>3858</v>
      </c>
      <c r="B675" t="s">
        <v>3859</v>
      </c>
      <c r="C675" t="s">
        <v>3407</v>
      </c>
      <c r="D675" s="122">
        <v>45.769079999999988</v>
      </c>
      <c r="E675" s="128">
        <v>52.634441999999986</v>
      </c>
    </row>
    <row r="676" spans="1:5">
      <c r="A676" t="s">
        <v>3860</v>
      </c>
      <c r="B676" t="s">
        <v>3861</v>
      </c>
      <c r="C676" t="s">
        <v>3407</v>
      </c>
      <c r="D676" s="122">
        <v>127.75276799999999</v>
      </c>
      <c r="E676" s="128">
        <v>146.91568319999999</v>
      </c>
    </row>
    <row r="677" spans="1:5">
      <c r="A677" t="s">
        <v>3862</v>
      </c>
      <c r="B677" t="s">
        <v>3863</v>
      </c>
      <c r="C677" t="s">
        <v>3407</v>
      </c>
      <c r="D677" s="122">
        <v>127.75276799999999</v>
      </c>
      <c r="E677" s="128">
        <v>146.91568319999999</v>
      </c>
    </row>
    <row r="678" spans="1:5">
      <c r="A678" t="s">
        <v>3864</v>
      </c>
      <c r="B678" t="s">
        <v>3865</v>
      </c>
      <c r="C678" t="s">
        <v>3407</v>
      </c>
      <c r="D678" s="122">
        <v>46.722602499999994</v>
      </c>
      <c r="E678" s="128">
        <v>53.730992874999991</v>
      </c>
    </row>
    <row r="679" spans="1:5">
      <c r="A679" t="s">
        <v>3866</v>
      </c>
      <c r="B679" t="s">
        <v>3867</v>
      </c>
      <c r="C679" t="s">
        <v>3407</v>
      </c>
      <c r="D679" s="122">
        <v>12.136015996268657</v>
      </c>
      <c r="E679" s="128">
        <v>13.956418395708955</v>
      </c>
    </row>
    <row r="680" spans="1:5">
      <c r="A680" t="s">
        <v>3868</v>
      </c>
      <c r="B680" t="s">
        <v>3869</v>
      </c>
      <c r="C680" t="s">
        <v>3407</v>
      </c>
      <c r="D680" s="122">
        <v>12.684672000000001</v>
      </c>
      <c r="E680" s="128">
        <v>14.587372800000001</v>
      </c>
    </row>
    <row r="681" spans="1:5">
      <c r="A681" t="s">
        <v>3870</v>
      </c>
      <c r="B681" t="s">
        <v>3871</v>
      </c>
      <c r="C681" t="s">
        <v>3407</v>
      </c>
      <c r="D681" s="122">
        <v>27.181439999999998</v>
      </c>
      <c r="E681" s="128">
        <v>31.258655999999995</v>
      </c>
    </row>
    <row r="682" spans="1:5">
      <c r="A682" t="s">
        <v>3872</v>
      </c>
      <c r="B682" t="s">
        <v>3873</v>
      </c>
      <c r="C682" t="s">
        <v>3407</v>
      </c>
      <c r="D682" s="122">
        <v>24.463296</v>
      </c>
      <c r="E682" s="128">
        <v>28.132790399999998</v>
      </c>
    </row>
    <row r="683" spans="1:5">
      <c r="A683" t="s">
        <v>3874</v>
      </c>
      <c r="B683" t="s">
        <v>3875</v>
      </c>
      <c r="C683" t="s">
        <v>3407</v>
      </c>
      <c r="D683" s="122">
        <v>38.054016000000004</v>
      </c>
      <c r="E683" s="128">
        <v>43.762118399999999</v>
      </c>
    </row>
    <row r="684" spans="1:5">
      <c r="A684" t="s">
        <v>3876</v>
      </c>
      <c r="B684" t="s">
        <v>3877</v>
      </c>
      <c r="C684" t="s">
        <v>3407</v>
      </c>
      <c r="D684" s="122">
        <v>41.001467499999997</v>
      </c>
      <c r="E684" s="128">
        <v>47.151687624999994</v>
      </c>
    </row>
    <row r="685" spans="1:5">
      <c r="A685" t="s">
        <v>3878</v>
      </c>
      <c r="B685" t="s">
        <v>3879</v>
      </c>
      <c r="C685" t="s">
        <v>3407</v>
      </c>
      <c r="D685" s="122">
        <v>20.023972499999996</v>
      </c>
      <c r="E685" s="128">
        <v>23.027568374999994</v>
      </c>
    </row>
    <row r="686" spans="1:5">
      <c r="A686" t="s">
        <v>3880</v>
      </c>
      <c r="B686" t="s">
        <v>3881</v>
      </c>
      <c r="C686" t="s">
        <v>3407</v>
      </c>
      <c r="D686" s="122">
        <v>61.025439999999989</v>
      </c>
      <c r="E686" s="128">
        <v>70.179255999999981</v>
      </c>
    </row>
    <row r="687" spans="1:5">
      <c r="A687" t="s">
        <v>3882</v>
      </c>
      <c r="B687" t="s">
        <v>3883</v>
      </c>
      <c r="C687" t="s">
        <v>3407</v>
      </c>
      <c r="D687" s="122">
        <v>82.002934999999994</v>
      </c>
      <c r="E687" s="128">
        <v>94.303375249999988</v>
      </c>
    </row>
    <row r="688" spans="1:5">
      <c r="A688" t="s">
        <v>3884</v>
      </c>
      <c r="B688" t="s">
        <v>3885</v>
      </c>
      <c r="C688" t="s">
        <v>3407</v>
      </c>
      <c r="D688" s="122">
        <v>59.118394999999985</v>
      </c>
      <c r="E688" s="128">
        <v>67.986154249999984</v>
      </c>
    </row>
    <row r="689" spans="1:5">
      <c r="A689" t="s">
        <v>3886</v>
      </c>
      <c r="B689" t="s">
        <v>3887</v>
      </c>
      <c r="C689" t="s">
        <v>3407</v>
      </c>
      <c r="D689" s="122">
        <v>138.26076249999997</v>
      </c>
      <c r="E689" s="128">
        <v>158.99987687499996</v>
      </c>
    </row>
    <row r="690" spans="1:5">
      <c r="A690" t="s">
        <v>3888</v>
      </c>
      <c r="B690" t="s">
        <v>3889</v>
      </c>
      <c r="C690" t="s">
        <v>3407</v>
      </c>
      <c r="D690" s="122">
        <v>121.09735749999997</v>
      </c>
      <c r="E690" s="128">
        <v>139.26196112499997</v>
      </c>
    </row>
    <row r="691" spans="1:5">
      <c r="A691" t="s">
        <v>3890</v>
      </c>
      <c r="B691" t="s">
        <v>3891</v>
      </c>
      <c r="C691" t="s">
        <v>3407</v>
      </c>
      <c r="D691" s="122">
        <v>108.70156499999999</v>
      </c>
      <c r="E691" s="128">
        <v>125.00679974999997</v>
      </c>
    </row>
    <row r="692" spans="1:5">
      <c r="A692" t="s">
        <v>3892</v>
      </c>
      <c r="B692" t="s">
        <v>3893</v>
      </c>
      <c r="C692" t="s">
        <v>3407</v>
      </c>
      <c r="D692" s="122">
        <v>12.395792499999997</v>
      </c>
      <c r="E692" s="128">
        <v>14.255161374999995</v>
      </c>
    </row>
    <row r="693" spans="1:5">
      <c r="A693" t="s">
        <v>3894</v>
      </c>
      <c r="B693" t="s">
        <v>3895</v>
      </c>
      <c r="C693" t="s">
        <v>3407</v>
      </c>
      <c r="D693" s="122">
        <v>12.395792499999997</v>
      </c>
      <c r="E693" s="128">
        <v>14.255161374999995</v>
      </c>
    </row>
    <row r="694" spans="1:5">
      <c r="A694" t="s">
        <v>3896</v>
      </c>
      <c r="B694" t="s">
        <v>3897</v>
      </c>
      <c r="C694" t="s">
        <v>3407</v>
      </c>
      <c r="D694" s="122">
        <v>11.442269999999997</v>
      </c>
      <c r="E694" s="128">
        <v>13.158610499999996</v>
      </c>
    </row>
    <row r="695" spans="1:5">
      <c r="A695" t="s">
        <v>3898</v>
      </c>
      <c r="B695" t="s">
        <v>3899</v>
      </c>
      <c r="C695" t="s">
        <v>3407</v>
      </c>
      <c r="D695" s="122">
        <v>20.977494999999994</v>
      </c>
      <c r="E695" s="128">
        <v>24.124119249999993</v>
      </c>
    </row>
    <row r="696" spans="1:5">
      <c r="A696" t="s">
        <v>3900</v>
      </c>
      <c r="B696" t="s">
        <v>3901</v>
      </c>
      <c r="C696" t="s">
        <v>3407</v>
      </c>
      <c r="D696" s="122">
        <v>19.070449999999997</v>
      </c>
      <c r="E696" s="128">
        <v>21.931017499999996</v>
      </c>
    </row>
    <row r="697" spans="1:5">
      <c r="A697" t="s">
        <v>3902</v>
      </c>
      <c r="B697" t="s">
        <v>3903</v>
      </c>
      <c r="C697" t="s">
        <v>3407</v>
      </c>
      <c r="D697" s="122">
        <v>23.838062499999999</v>
      </c>
      <c r="E697" s="128">
        <v>27.413771874999998</v>
      </c>
    </row>
    <row r="698" spans="1:5">
      <c r="A698"/>
      <c r="B698"/>
      <c r="C698"/>
      <c r="D698" s="122" t="s">
        <v>3402</v>
      </c>
      <c r="E698" s="128" t="s">
        <v>3402</v>
      </c>
    </row>
    <row r="699" spans="1:5" ht="17.25">
      <c r="A699" s="132" t="s">
        <v>3904</v>
      </c>
      <c r="B699"/>
      <c r="C699"/>
      <c r="D699" s="122" t="s">
        <v>3402</v>
      </c>
      <c r="E699" s="128" t="s">
        <v>3402</v>
      </c>
    </row>
    <row r="700" spans="1:5">
      <c r="A700" t="s">
        <v>3905</v>
      </c>
      <c r="B700" t="s">
        <v>3906</v>
      </c>
      <c r="C700" t="s">
        <v>3407</v>
      </c>
      <c r="D700" s="122">
        <v>577.86695999999995</v>
      </c>
      <c r="E700" s="128">
        <v>664.5470039999999</v>
      </c>
    </row>
    <row r="701" spans="1:5">
      <c r="A701" t="s">
        <v>3907</v>
      </c>
      <c r="B701" t="s">
        <v>3908</v>
      </c>
      <c r="C701" t="s">
        <v>3407</v>
      </c>
      <c r="D701" s="122">
        <v>320.84553599999998</v>
      </c>
      <c r="E701" s="128">
        <v>368.97236639999994</v>
      </c>
    </row>
    <row r="702" spans="1:5">
      <c r="A702" t="s">
        <v>3909</v>
      </c>
      <c r="B702" t="s">
        <v>3910</v>
      </c>
      <c r="C702" t="s">
        <v>3407</v>
      </c>
      <c r="D702" s="122">
        <v>313.35713131716409</v>
      </c>
      <c r="E702" s="128">
        <v>360.36070101473865</v>
      </c>
    </row>
    <row r="703" spans="1:5">
      <c r="A703" t="s">
        <v>3911</v>
      </c>
      <c r="B703" t="s">
        <v>3910</v>
      </c>
      <c r="C703" t="s">
        <v>3407</v>
      </c>
      <c r="D703" s="122">
        <v>417.81284066231336</v>
      </c>
      <c r="E703" s="128">
        <v>480.48476676166035</v>
      </c>
    </row>
    <row r="704" spans="1:5">
      <c r="A704" t="s">
        <v>3912</v>
      </c>
      <c r="B704" t="s">
        <v>3913</v>
      </c>
      <c r="C704" t="s">
        <v>3407</v>
      </c>
      <c r="D704" s="122">
        <v>2343.3798959999999</v>
      </c>
      <c r="E704" s="128">
        <v>2694.8868803999999</v>
      </c>
    </row>
    <row r="705" spans="1:5">
      <c r="A705" t="s">
        <v>3914</v>
      </c>
      <c r="B705" t="s">
        <v>3915</v>
      </c>
      <c r="C705" t="s">
        <v>3407</v>
      </c>
      <c r="D705" s="122">
        <v>639.8135974999999</v>
      </c>
      <c r="E705" s="128">
        <v>735.78563712499988</v>
      </c>
    </row>
    <row r="706" spans="1:5">
      <c r="A706" t="s">
        <v>3916</v>
      </c>
      <c r="B706" t="s">
        <v>3917</v>
      </c>
      <c r="C706" t="s">
        <v>3407</v>
      </c>
      <c r="D706" s="122">
        <v>113.848416</v>
      </c>
      <c r="E706" s="128">
        <v>130.92567839999998</v>
      </c>
    </row>
    <row r="707" spans="1:5">
      <c r="A707" t="s">
        <v>3918</v>
      </c>
      <c r="B707" t="s">
        <v>3917</v>
      </c>
      <c r="C707" t="s">
        <v>3407</v>
      </c>
      <c r="D707" s="122">
        <v>197.50975200000002</v>
      </c>
      <c r="E707" s="128">
        <v>227.1362148</v>
      </c>
    </row>
    <row r="708" spans="1:5">
      <c r="A708" t="s">
        <v>3919</v>
      </c>
      <c r="B708" t="s">
        <v>3920</v>
      </c>
      <c r="C708" t="s">
        <v>3407</v>
      </c>
      <c r="D708" s="122">
        <v>276.52152499999994</v>
      </c>
      <c r="E708" s="128">
        <v>317.99975374999991</v>
      </c>
    </row>
    <row r="709" spans="1:5">
      <c r="A709" t="s">
        <v>3921</v>
      </c>
      <c r="B709" t="s">
        <v>3922</v>
      </c>
      <c r="C709" t="s">
        <v>3407</v>
      </c>
      <c r="D709" s="122">
        <v>104.36104800000001</v>
      </c>
      <c r="E709" s="128">
        <v>120.0152052</v>
      </c>
    </row>
    <row r="710" spans="1:5">
      <c r="A710" t="s">
        <v>3688</v>
      </c>
      <c r="B710" t="s">
        <v>3689</v>
      </c>
      <c r="C710" t="s">
        <v>3407</v>
      </c>
      <c r="D710" s="122">
        <v>216.58032</v>
      </c>
      <c r="E710" s="128">
        <v>249.06736799999999</v>
      </c>
    </row>
    <row r="711" spans="1:5">
      <c r="A711" t="s">
        <v>3923</v>
      </c>
      <c r="B711" t="s">
        <v>3924</v>
      </c>
      <c r="C711" t="s">
        <v>3407</v>
      </c>
      <c r="D711" s="122">
        <v>200.097216</v>
      </c>
      <c r="E711" s="128">
        <v>230.1117984</v>
      </c>
    </row>
    <row r="712" spans="1:5">
      <c r="A712" t="s">
        <v>3925</v>
      </c>
      <c r="B712" t="s">
        <v>3926</v>
      </c>
      <c r="C712" t="s">
        <v>3407</v>
      </c>
      <c r="D712" s="122">
        <v>207.85960800000001</v>
      </c>
      <c r="E712" s="128">
        <v>239.03854920000001</v>
      </c>
    </row>
    <row r="713" spans="1:5">
      <c r="A713" t="s">
        <v>3927</v>
      </c>
      <c r="B713" t="s">
        <v>3928</v>
      </c>
      <c r="C713" t="s">
        <v>3407</v>
      </c>
      <c r="D713" s="122">
        <v>178.30870749999997</v>
      </c>
      <c r="E713" s="128">
        <v>205.05501362499996</v>
      </c>
    </row>
    <row r="714" spans="1:5">
      <c r="A714" t="s">
        <v>3929</v>
      </c>
      <c r="B714" t="s">
        <v>3930</v>
      </c>
      <c r="C714" t="s">
        <v>3407</v>
      </c>
      <c r="D714" s="122">
        <v>323.43299999999999</v>
      </c>
      <c r="E714" s="128">
        <v>371.94794999999993</v>
      </c>
    </row>
    <row r="715" spans="1:5">
      <c r="A715" t="s">
        <v>3931</v>
      </c>
      <c r="B715" t="s">
        <v>3932</v>
      </c>
      <c r="C715" t="s">
        <v>3407</v>
      </c>
      <c r="D715" s="122">
        <v>330.33290399999998</v>
      </c>
      <c r="E715" s="128">
        <v>379.88283959999995</v>
      </c>
    </row>
    <row r="716" spans="1:5">
      <c r="A716" t="s">
        <v>3933</v>
      </c>
      <c r="B716" t="s">
        <v>3934</v>
      </c>
      <c r="C716" t="s">
        <v>3407</v>
      </c>
      <c r="D716" s="122">
        <v>457.11864000000003</v>
      </c>
      <c r="E716" s="128">
        <v>525.68643599999996</v>
      </c>
    </row>
    <row r="717" spans="1:5">
      <c r="A717" t="s">
        <v>3935</v>
      </c>
      <c r="B717" t="s">
        <v>3936</v>
      </c>
      <c r="C717" t="s">
        <v>3407</v>
      </c>
      <c r="D717" s="122">
        <v>246.00880499999997</v>
      </c>
      <c r="E717" s="128">
        <v>282.91012574999996</v>
      </c>
    </row>
    <row r="718" spans="1:5">
      <c r="A718" t="s">
        <v>3937</v>
      </c>
      <c r="B718" t="s">
        <v>3938</v>
      </c>
      <c r="C718" t="s">
        <v>3407</v>
      </c>
      <c r="D718" s="122">
        <v>522.66772800000001</v>
      </c>
      <c r="E718" s="128">
        <v>601.06788719999997</v>
      </c>
    </row>
    <row r="719" spans="1:5">
      <c r="A719" t="s">
        <v>3939</v>
      </c>
      <c r="B719" t="s">
        <v>3940</v>
      </c>
      <c r="C719" t="s">
        <v>3407</v>
      </c>
      <c r="D719" s="122">
        <v>344.936764375</v>
      </c>
      <c r="E719" s="128">
        <v>396.67727903124995</v>
      </c>
    </row>
    <row r="720" spans="1:5">
      <c r="A720" t="s">
        <v>3941</v>
      </c>
      <c r="B720" t="s">
        <v>3942</v>
      </c>
      <c r="C720" t="s">
        <v>3407</v>
      </c>
      <c r="D720" s="122">
        <v>417.81284066231336</v>
      </c>
      <c r="E720" s="128">
        <v>480.48476676166035</v>
      </c>
    </row>
    <row r="721" spans="1:5">
      <c r="A721" t="s">
        <v>3943</v>
      </c>
      <c r="B721" t="s">
        <v>3944</v>
      </c>
      <c r="C721" t="s">
        <v>3407</v>
      </c>
      <c r="D721" s="122">
        <v>934.07450400000005</v>
      </c>
      <c r="E721" s="128">
        <v>1074.1856796</v>
      </c>
    </row>
    <row r="722" spans="1:5">
      <c r="A722" t="s">
        <v>3945</v>
      </c>
      <c r="B722" t="s">
        <v>3946</v>
      </c>
      <c r="C722" t="s">
        <v>3407</v>
      </c>
      <c r="D722" s="122">
        <v>438.05619518656709</v>
      </c>
      <c r="E722" s="128">
        <v>503.76462446455213</v>
      </c>
    </row>
    <row r="723" spans="1:5">
      <c r="A723" t="s">
        <v>3947</v>
      </c>
      <c r="B723" t="s">
        <v>3946</v>
      </c>
      <c r="C723" t="s">
        <v>3407</v>
      </c>
      <c r="D723" s="122">
        <v>506.88360056902985</v>
      </c>
      <c r="E723" s="128">
        <v>582.91614065438432</v>
      </c>
    </row>
    <row r="724" spans="1:5">
      <c r="A724"/>
      <c r="B724"/>
      <c r="C724"/>
      <c r="D724" s="122" t="s">
        <v>3402</v>
      </c>
      <c r="E724" s="128" t="s">
        <v>3402</v>
      </c>
    </row>
    <row r="725" spans="1:5" ht="17.25">
      <c r="A725" s="132" t="s">
        <v>3948</v>
      </c>
      <c r="B725"/>
      <c r="C725"/>
      <c r="D725" s="122" t="s">
        <v>3402</v>
      </c>
      <c r="E725" s="128" t="s">
        <v>3402</v>
      </c>
    </row>
    <row r="726" spans="1:5">
      <c r="A726" t="s">
        <v>3949</v>
      </c>
      <c r="B726" t="s">
        <v>3950</v>
      </c>
      <c r="C726" t="s">
        <v>3407</v>
      </c>
      <c r="D726" s="122">
        <v>23.957999999999998</v>
      </c>
      <c r="E726" s="128">
        <v>27.551699999999997</v>
      </c>
    </row>
    <row r="727" spans="1:5">
      <c r="A727" t="s">
        <v>3951</v>
      </c>
      <c r="B727" t="s">
        <v>3952</v>
      </c>
      <c r="C727" t="s">
        <v>3407</v>
      </c>
      <c r="D727" s="122">
        <v>26.83296</v>
      </c>
      <c r="E727" s="128">
        <v>30.857903999999998</v>
      </c>
    </row>
    <row r="728" spans="1:5">
      <c r="A728" t="s">
        <v>3953</v>
      </c>
      <c r="B728" t="s">
        <v>3954</v>
      </c>
      <c r="C728" t="s">
        <v>3407</v>
      </c>
      <c r="D728" s="122">
        <v>18.208079999999999</v>
      </c>
      <c r="E728" s="128">
        <v>20.939291999999998</v>
      </c>
    </row>
    <row r="729" spans="1:5">
      <c r="A729" t="s">
        <v>3955</v>
      </c>
      <c r="B729" t="s">
        <v>3956</v>
      </c>
      <c r="C729" t="s">
        <v>3407</v>
      </c>
      <c r="D729" s="122">
        <v>18.208079999999999</v>
      </c>
      <c r="E729" s="128">
        <v>20.939291999999998</v>
      </c>
    </row>
    <row r="730" spans="1:5">
      <c r="A730" t="s">
        <v>3957</v>
      </c>
      <c r="B730" t="s">
        <v>3958</v>
      </c>
      <c r="C730" t="s">
        <v>3407</v>
      </c>
      <c r="D730" s="122">
        <v>19.166399999999999</v>
      </c>
      <c r="E730" s="128">
        <v>22.041359999999997</v>
      </c>
    </row>
    <row r="731" spans="1:5">
      <c r="A731" t="s">
        <v>3959</v>
      </c>
      <c r="B731" t="s">
        <v>3960</v>
      </c>
      <c r="C731" t="s">
        <v>3407</v>
      </c>
      <c r="D731" s="122">
        <v>50.790959999999991</v>
      </c>
      <c r="E731" s="128">
        <v>58.409603999999987</v>
      </c>
    </row>
    <row r="732" spans="1:5">
      <c r="A732" t="s">
        <v>3961</v>
      </c>
      <c r="B732" t="s">
        <v>3962</v>
      </c>
      <c r="C732" t="s">
        <v>3407</v>
      </c>
      <c r="D732" s="122">
        <v>44.082719999999995</v>
      </c>
      <c r="E732" s="128">
        <v>50.69512799999999</v>
      </c>
    </row>
    <row r="733" spans="1:5">
      <c r="A733" t="s">
        <v>3963</v>
      </c>
      <c r="B733" t="s">
        <v>3964</v>
      </c>
      <c r="C733" t="s">
        <v>3407</v>
      </c>
      <c r="D733" s="122">
        <v>23.957999999999998</v>
      </c>
      <c r="E733" s="128">
        <v>27.551699999999997</v>
      </c>
    </row>
    <row r="734" spans="1:5">
      <c r="A734" t="s">
        <v>3965</v>
      </c>
      <c r="B734" t="s">
        <v>3966</v>
      </c>
      <c r="C734" t="s">
        <v>3407</v>
      </c>
      <c r="D734" s="122">
        <v>176.33087999999998</v>
      </c>
      <c r="E734" s="128">
        <v>202.78051199999996</v>
      </c>
    </row>
    <row r="735" spans="1:5">
      <c r="A735" t="s">
        <v>3967</v>
      </c>
      <c r="B735" t="s">
        <v>3968</v>
      </c>
      <c r="C735" t="s">
        <v>3407</v>
      </c>
      <c r="D735" s="122">
        <v>138.9564</v>
      </c>
      <c r="E735" s="128">
        <v>159.79986</v>
      </c>
    </row>
    <row r="736" spans="1:5">
      <c r="A736" t="s">
        <v>3969</v>
      </c>
      <c r="B736" t="s">
        <v>3970</v>
      </c>
      <c r="C736" t="s">
        <v>3407</v>
      </c>
      <c r="D736" s="122">
        <v>50.790959999999991</v>
      </c>
      <c r="E736" s="128">
        <v>58.409603999999987</v>
      </c>
    </row>
    <row r="737" spans="1:5">
      <c r="A737" t="s">
        <v>3971</v>
      </c>
      <c r="B737" t="s">
        <v>3968</v>
      </c>
      <c r="C737" t="s">
        <v>3407</v>
      </c>
      <c r="D737" s="122">
        <v>157.16448</v>
      </c>
      <c r="E737" s="128">
        <v>180.73915199999999</v>
      </c>
    </row>
    <row r="738" spans="1:5">
      <c r="A738" t="s">
        <v>3972</v>
      </c>
      <c r="B738" t="s">
        <v>3973</v>
      </c>
      <c r="C738" t="s">
        <v>3407</v>
      </c>
      <c r="D738" s="122">
        <v>29.707920000000001</v>
      </c>
      <c r="E738" s="128">
        <v>34.164107999999999</v>
      </c>
    </row>
    <row r="739" spans="1:5">
      <c r="A739" t="s">
        <v>3974</v>
      </c>
      <c r="B739" t="s">
        <v>3975</v>
      </c>
      <c r="C739" t="s">
        <v>3407</v>
      </c>
      <c r="D739" s="122">
        <v>255.87144000000001</v>
      </c>
      <c r="E739" s="128">
        <v>294.25215600000001</v>
      </c>
    </row>
    <row r="740" spans="1:5">
      <c r="A740" t="s">
        <v>3976</v>
      </c>
      <c r="B740" t="s">
        <v>3977</v>
      </c>
      <c r="C740" t="s">
        <v>3407</v>
      </c>
      <c r="D740" s="122">
        <v>76.665599999999998</v>
      </c>
      <c r="E740" s="128">
        <v>88.16543999999999</v>
      </c>
    </row>
    <row r="741" spans="1:5">
      <c r="A741" t="s">
        <v>3978</v>
      </c>
      <c r="B741" t="s">
        <v>3979</v>
      </c>
      <c r="C741" t="s">
        <v>3407</v>
      </c>
      <c r="D741" s="122">
        <v>100.6236</v>
      </c>
      <c r="E741" s="128">
        <v>115.71713999999999</v>
      </c>
    </row>
    <row r="742" spans="1:5">
      <c r="A742" t="s">
        <v>3980</v>
      </c>
      <c r="B742" t="s">
        <v>3981</v>
      </c>
      <c r="C742" t="s">
        <v>3407</v>
      </c>
      <c r="D742" s="122">
        <v>91.040399999999991</v>
      </c>
      <c r="E742" s="128">
        <v>104.69645999999999</v>
      </c>
    </row>
    <row r="743" spans="1:5">
      <c r="A743" t="s">
        <v>3982</v>
      </c>
      <c r="B743" t="s">
        <v>3983</v>
      </c>
      <c r="C743" t="s">
        <v>3407</v>
      </c>
      <c r="D743" s="122">
        <v>100.6236</v>
      </c>
      <c r="E743" s="128">
        <v>115.71713999999999</v>
      </c>
    </row>
    <row r="744" spans="1:5">
      <c r="A744" t="s">
        <v>3984</v>
      </c>
      <c r="B744" t="s">
        <v>3985</v>
      </c>
      <c r="C744" t="s">
        <v>3407</v>
      </c>
      <c r="D744" s="122">
        <v>293.24592000000001</v>
      </c>
      <c r="E744" s="128">
        <v>337.23280799999998</v>
      </c>
    </row>
    <row r="745" spans="1:5">
      <c r="A745" t="s">
        <v>3986</v>
      </c>
      <c r="B745" t="s">
        <v>3987</v>
      </c>
      <c r="C745" t="s">
        <v>3407</v>
      </c>
      <c r="D745" s="122">
        <v>44.082719999999995</v>
      </c>
      <c r="E745" s="128">
        <v>50.69512799999999</v>
      </c>
    </row>
    <row r="746" spans="1:5">
      <c r="A746" t="s">
        <v>2577</v>
      </c>
      <c r="B746" t="s">
        <v>2578</v>
      </c>
      <c r="C746" t="s">
        <v>3407</v>
      </c>
      <c r="D746" s="122">
        <v>55.86166176865671</v>
      </c>
      <c r="E746" s="128">
        <v>64.240911033955214</v>
      </c>
    </row>
    <row r="747" spans="1:5">
      <c r="A747" t="s">
        <v>3988</v>
      </c>
      <c r="B747" t="s">
        <v>3981</v>
      </c>
      <c r="C747" t="s">
        <v>3407</v>
      </c>
      <c r="D747" s="122">
        <v>81.4572</v>
      </c>
      <c r="E747" s="128">
        <v>93.675779999999989</v>
      </c>
    </row>
    <row r="748" spans="1:5">
      <c r="A748" t="s">
        <v>3989</v>
      </c>
      <c r="B748" t="s">
        <v>3990</v>
      </c>
      <c r="C748" t="s">
        <v>3407</v>
      </c>
      <c r="D748" s="122">
        <v>44.082719999999995</v>
      </c>
      <c r="E748" s="128">
        <v>50.69512799999999</v>
      </c>
    </row>
    <row r="749" spans="1:5">
      <c r="A749" t="s">
        <v>3991</v>
      </c>
      <c r="B749" t="s">
        <v>3992</v>
      </c>
      <c r="C749" t="s">
        <v>3407</v>
      </c>
      <c r="D749" s="122">
        <v>220.4136</v>
      </c>
      <c r="E749" s="128">
        <v>253.47563999999997</v>
      </c>
    </row>
    <row r="750" spans="1:5">
      <c r="A750" t="s">
        <v>3993</v>
      </c>
      <c r="B750" t="s">
        <v>3994</v>
      </c>
      <c r="C750" t="s">
        <v>3407</v>
      </c>
      <c r="D750" s="122">
        <v>107.33184</v>
      </c>
      <c r="E750" s="128">
        <v>123.43161599999999</v>
      </c>
    </row>
    <row r="751" spans="1:5">
      <c r="A751"/>
      <c r="B751"/>
      <c r="C751"/>
      <c r="D751" s="122" t="s">
        <v>3402</v>
      </c>
      <c r="E751" s="128" t="s">
        <v>3402</v>
      </c>
    </row>
    <row r="752" spans="1:5" ht="17.25">
      <c r="A752" s="132" t="s">
        <v>3995</v>
      </c>
      <c r="B752"/>
      <c r="C752"/>
      <c r="D752" s="122" t="s">
        <v>3402</v>
      </c>
      <c r="E752" s="128" t="s">
        <v>3402</v>
      </c>
    </row>
    <row r="753" spans="1:5">
      <c r="A753" t="s">
        <v>3996</v>
      </c>
      <c r="B753" t="s">
        <v>3997</v>
      </c>
      <c r="C753" t="s">
        <v>3407</v>
      </c>
      <c r="D753" s="122">
        <v>20.124720000000003</v>
      </c>
      <c r="E753" s="128">
        <v>23.143428000000004</v>
      </c>
    </row>
    <row r="754" spans="1:5">
      <c r="A754" t="s">
        <v>3998</v>
      </c>
      <c r="B754" t="s">
        <v>2334</v>
      </c>
      <c r="C754" t="s">
        <v>3407</v>
      </c>
      <c r="D754" s="122">
        <v>23.957999999999998</v>
      </c>
      <c r="E754" s="128">
        <v>27.551699999999997</v>
      </c>
    </row>
    <row r="755" spans="1:5">
      <c r="A755" t="s">
        <v>3999</v>
      </c>
      <c r="B755" t="s">
        <v>4000</v>
      </c>
      <c r="C755" t="s">
        <v>3407</v>
      </c>
      <c r="D755" s="122">
        <v>49.832640000000005</v>
      </c>
      <c r="E755" s="128">
        <v>57.307535999999999</v>
      </c>
    </row>
    <row r="756" spans="1:5">
      <c r="A756" t="s">
        <v>4001</v>
      </c>
      <c r="B756" t="s">
        <v>2334</v>
      </c>
      <c r="C756" t="s">
        <v>3407</v>
      </c>
      <c r="D756" s="122">
        <v>20.124720000000003</v>
      </c>
      <c r="E756" s="128">
        <v>23.143428000000004</v>
      </c>
    </row>
    <row r="757" spans="1:5">
      <c r="A757" t="s">
        <v>2352</v>
      </c>
      <c r="B757" t="s">
        <v>2334</v>
      </c>
      <c r="C757" t="s">
        <v>3407</v>
      </c>
      <c r="D757" s="122">
        <v>41.678208000000005</v>
      </c>
      <c r="E757" s="128">
        <v>47.9299392</v>
      </c>
    </row>
    <row r="758" spans="1:5">
      <c r="A758" t="s">
        <v>4002</v>
      </c>
      <c r="B758" t="s">
        <v>2334</v>
      </c>
      <c r="C758" t="s">
        <v>3407</v>
      </c>
      <c r="D758" s="122">
        <v>22.041359999999997</v>
      </c>
      <c r="E758" s="128">
        <v>25.347563999999995</v>
      </c>
    </row>
    <row r="759" spans="1:5">
      <c r="A759" t="s">
        <v>4003</v>
      </c>
      <c r="B759" t="s">
        <v>2334</v>
      </c>
      <c r="C759" t="s">
        <v>3407</v>
      </c>
      <c r="D759" s="122">
        <v>37.374480000000005</v>
      </c>
      <c r="E759" s="128">
        <v>42.980652000000006</v>
      </c>
    </row>
    <row r="760" spans="1:5">
      <c r="A760" t="s">
        <v>4004</v>
      </c>
      <c r="B760" t="s">
        <v>2334</v>
      </c>
      <c r="C760" t="s">
        <v>3407</v>
      </c>
      <c r="D760" s="122">
        <v>63.249119999999998</v>
      </c>
      <c r="E760" s="128">
        <v>72.736487999999994</v>
      </c>
    </row>
    <row r="761" spans="1:5">
      <c r="A761" t="s">
        <v>2331</v>
      </c>
      <c r="B761" t="s">
        <v>2334</v>
      </c>
      <c r="C761" t="s">
        <v>3407</v>
      </c>
      <c r="D761" s="122">
        <v>29.899583999999997</v>
      </c>
      <c r="E761" s="128">
        <v>34.384521599999992</v>
      </c>
    </row>
    <row r="762" spans="1:5">
      <c r="A762" t="s">
        <v>4005</v>
      </c>
      <c r="B762" t="s">
        <v>4006</v>
      </c>
      <c r="C762" t="s">
        <v>3407</v>
      </c>
      <c r="D762" s="122">
        <v>12.545881445895521</v>
      </c>
      <c r="E762" s="128">
        <v>14.427763662779848</v>
      </c>
    </row>
    <row r="763" spans="1:5">
      <c r="A763" t="s">
        <v>2341</v>
      </c>
      <c r="B763" t="s">
        <v>2334</v>
      </c>
      <c r="C763" t="s">
        <v>3407</v>
      </c>
      <c r="D763" s="122">
        <v>29.899583999999997</v>
      </c>
      <c r="E763" s="128">
        <v>34.384521599999992</v>
      </c>
    </row>
    <row r="764" spans="1:5">
      <c r="A764" t="s">
        <v>4007</v>
      </c>
      <c r="B764" t="s">
        <v>4008</v>
      </c>
      <c r="C764" t="s">
        <v>3407</v>
      </c>
      <c r="D764" s="122">
        <v>53.66592</v>
      </c>
      <c r="E764" s="128">
        <v>61.715807999999996</v>
      </c>
    </row>
    <row r="765" spans="1:5">
      <c r="A765" t="s">
        <v>4009</v>
      </c>
      <c r="B765" t="s">
        <v>4010</v>
      </c>
      <c r="C765" t="s">
        <v>3407</v>
      </c>
      <c r="D765" s="122">
        <v>46.957680000000003</v>
      </c>
      <c r="E765" s="128">
        <v>54.001331999999998</v>
      </c>
    </row>
    <row r="766" spans="1:5">
      <c r="A766" t="s">
        <v>4011</v>
      </c>
      <c r="B766" t="s">
        <v>2334</v>
      </c>
      <c r="C766" t="s">
        <v>3407</v>
      </c>
      <c r="D766" s="122">
        <v>46.957680000000003</v>
      </c>
      <c r="E766" s="128">
        <v>54.001331999999998</v>
      </c>
    </row>
    <row r="767" spans="1:5">
      <c r="A767" t="s">
        <v>4012</v>
      </c>
      <c r="B767" t="s">
        <v>2334</v>
      </c>
      <c r="C767" t="s">
        <v>3407</v>
      </c>
      <c r="D767" s="122">
        <v>57.499199999999995</v>
      </c>
      <c r="E767" s="128">
        <v>66.124079999999992</v>
      </c>
    </row>
    <row r="768" spans="1:5">
      <c r="A768" t="s">
        <v>3554</v>
      </c>
      <c r="B768" t="s">
        <v>3555</v>
      </c>
      <c r="C768" t="s">
        <v>3407</v>
      </c>
      <c r="D768" s="122">
        <v>86.074560000000005</v>
      </c>
      <c r="E768" s="128">
        <v>98.985743999999997</v>
      </c>
    </row>
    <row r="769" spans="1:5">
      <c r="A769" t="s">
        <v>3556</v>
      </c>
      <c r="B769" t="s">
        <v>3557</v>
      </c>
      <c r="C769" t="s">
        <v>3407</v>
      </c>
      <c r="D769" s="122">
        <v>39.866112000000001</v>
      </c>
      <c r="E769" s="128">
        <v>45.846028799999999</v>
      </c>
    </row>
    <row r="770" spans="1:5">
      <c r="A770" t="s">
        <v>3558</v>
      </c>
      <c r="B770" t="s">
        <v>3559</v>
      </c>
      <c r="C770" t="s">
        <v>3407</v>
      </c>
      <c r="D770" s="122">
        <v>206.57894400000001</v>
      </c>
      <c r="E770" s="128">
        <v>237.5657856</v>
      </c>
    </row>
    <row r="771" spans="1:5">
      <c r="A771" t="s">
        <v>3560</v>
      </c>
      <c r="B771" t="s">
        <v>3561</v>
      </c>
      <c r="C771" t="s">
        <v>3407</v>
      </c>
      <c r="D771" s="122">
        <v>189.36403200000001</v>
      </c>
      <c r="E771" s="128">
        <v>217.7686368</v>
      </c>
    </row>
    <row r="772" spans="1:5">
      <c r="A772" t="s">
        <v>2351</v>
      </c>
      <c r="B772" t="s">
        <v>2334</v>
      </c>
      <c r="C772" t="s">
        <v>3407</v>
      </c>
      <c r="D772" s="122">
        <v>50.738688000000003</v>
      </c>
      <c r="E772" s="128">
        <v>58.349491200000003</v>
      </c>
    </row>
    <row r="773" spans="1:5">
      <c r="A773" t="s">
        <v>4013</v>
      </c>
      <c r="B773" t="s">
        <v>4014</v>
      </c>
      <c r="C773" t="s">
        <v>3407</v>
      </c>
      <c r="D773" s="122">
        <v>60.374159999999996</v>
      </c>
      <c r="E773" s="128">
        <v>69.430283999999986</v>
      </c>
    </row>
    <row r="774" spans="1:5">
      <c r="A774" t="s">
        <v>4015</v>
      </c>
      <c r="B774" t="s">
        <v>4016</v>
      </c>
      <c r="C774" t="s">
        <v>3407</v>
      </c>
      <c r="D774" s="122">
        <v>59.415840000000003</v>
      </c>
      <c r="E774" s="128">
        <v>68.328215999999998</v>
      </c>
    </row>
    <row r="775" spans="1:5">
      <c r="A775" t="s">
        <v>4017</v>
      </c>
      <c r="B775" t="s">
        <v>4018</v>
      </c>
      <c r="C775" t="s">
        <v>3407</v>
      </c>
      <c r="D775" s="122">
        <v>45.041040000000002</v>
      </c>
      <c r="E775" s="128">
        <v>51.797196</v>
      </c>
    </row>
    <row r="776" spans="1:5">
      <c r="A776" t="s">
        <v>4019</v>
      </c>
      <c r="B776" t="s">
        <v>4020</v>
      </c>
      <c r="C776" t="s">
        <v>3407</v>
      </c>
      <c r="D776" s="122">
        <v>100.6236</v>
      </c>
      <c r="E776" s="128">
        <v>115.71713999999999</v>
      </c>
    </row>
    <row r="777" spans="1:5">
      <c r="A777" t="s">
        <v>4021</v>
      </c>
      <c r="B777" t="s">
        <v>2334</v>
      </c>
      <c r="C777" t="s">
        <v>3407</v>
      </c>
      <c r="D777" s="122">
        <v>72.832319999999996</v>
      </c>
      <c r="E777" s="128">
        <v>83.757167999999993</v>
      </c>
    </row>
    <row r="778" spans="1:5">
      <c r="A778" t="s">
        <v>3803</v>
      </c>
      <c r="B778" t="s">
        <v>2334</v>
      </c>
      <c r="C778" t="s">
        <v>3407</v>
      </c>
      <c r="D778" s="122">
        <v>137.71929599999999</v>
      </c>
      <c r="E778" s="128">
        <v>158.37719039999996</v>
      </c>
    </row>
    <row r="779" spans="1:5">
      <c r="A779" t="s">
        <v>4022</v>
      </c>
      <c r="B779" t="s">
        <v>4008</v>
      </c>
      <c r="C779" t="s">
        <v>3407</v>
      </c>
      <c r="D779" s="122">
        <v>54.62424</v>
      </c>
      <c r="E779" s="128">
        <v>62.817875999999998</v>
      </c>
    </row>
    <row r="780" spans="1:5">
      <c r="A780" t="s">
        <v>4023</v>
      </c>
      <c r="B780" t="s">
        <v>4024</v>
      </c>
      <c r="C780" t="s">
        <v>3407</v>
      </c>
      <c r="D780" s="122">
        <v>31.466242499999993</v>
      </c>
      <c r="E780" s="128">
        <v>36.186178874999989</v>
      </c>
    </row>
    <row r="781" spans="1:5">
      <c r="A781" t="s">
        <v>4025</v>
      </c>
      <c r="B781" t="s">
        <v>4026</v>
      </c>
      <c r="C781" t="s">
        <v>3407</v>
      </c>
      <c r="D781" s="122">
        <v>132.24816000000001</v>
      </c>
      <c r="E781" s="128">
        <v>152.085384</v>
      </c>
    </row>
    <row r="782" spans="1:5">
      <c r="A782" t="s">
        <v>4027</v>
      </c>
      <c r="B782" t="s">
        <v>4026</v>
      </c>
      <c r="C782" t="s">
        <v>3407</v>
      </c>
      <c r="D782" s="122">
        <v>132.24816000000001</v>
      </c>
      <c r="E782" s="128">
        <v>152.085384</v>
      </c>
    </row>
    <row r="783" spans="1:5">
      <c r="A783" t="s">
        <v>4028</v>
      </c>
      <c r="B783" t="s">
        <v>4026</v>
      </c>
      <c r="C783" t="s">
        <v>3407</v>
      </c>
      <c r="D783" s="122">
        <v>132.24816000000001</v>
      </c>
      <c r="E783" s="128">
        <v>152.085384</v>
      </c>
    </row>
    <row r="784" spans="1:5">
      <c r="A784" t="s">
        <v>2416</v>
      </c>
      <c r="B784" t="s">
        <v>2421</v>
      </c>
      <c r="C784" t="s">
        <v>3407</v>
      </c>
      <c r="D784" s="122">
        <v>30.187079999999998</v>
      </c>
      <c r="E784" s="128">
        <v>34.715141999999993</v>
      </c>
    </row>
    <row r="785" spans="1:5">
      <c r="A785" t="s">
        <v>2445</v>
      </c>
      <c r="B785" t="s">
        <v>2446</v>
      </c>
      <c r="C785" t="s">
        <v>3407</v>
      </c>
      <c r="D785" s="122">
        <v>21.562200000000001</v>
      </c>
      <c r="E785" s="128">
        <v>24.796530000000001</v>
      </c>
    </row>
    <row r="786" spans="1:5">
      <c r="A786" t="s">
        <v>2575</v>
      </c>
      <c r="B786" t="s">
        <v>2576</v>
      </c>
      <c r="C786" t="s">
        <v>3407</v>
      </c>
      <c r="D786" s="122">
        <v>23.838062499999999</v>
      </c>
      <c r="E786" s="128">
        <v>27.413771874999998</v>
      </c>
    </row>
    <row r="787" spans="1:5">
      <c r="A787" t="s">
        <v>4029</v>
      </c>
      <c r="B787" t="s">
        <v>4030</v>
      </c>
      <c r="C787" t="s">
        <v>3407</v>
      </c>
      <c r="D787" s="122">
        <v>32.582879999999996</v>
      </c>
      <c r="E787" s="128">
        <v>37.470311999999993</v>
      </c>
    </row>
    <row r="788" spans="1:5">
      <c r="A788"/>
      <c r="B788"/>
      <c r="C788"/>
      <c r="D788" s="122" t="s">
        <v>3402</v>
      </c>
      <c r="E788" s="128" t="s">
        <v>3402</v>
      </c>
    </row>
    <row r="789" spans="1:5" ht="17.25">
      <c r="A789" s="132" t="s">
        <v>4031</v>
      </c>
      <c r="B789"/>
      <c r="C789"/>
      <c r="D789" s="122" t="s">
        <v>3402</v>
      </c>
      <c r="E789" s="128" t="s">
        <v>3402</v>
      </c>
    </row>
    <row r="790" spans="1:5">
      <c r="A790" t="s">
        <v>4032</v>
      </c>
      <c r="B790" t="s">
        <v>4033</v>
      </c>
      <c r="C790" t="s">
        <v>3407</v>
      </c>
      <c r="D790" s="122">
        <v>10.54152</v>
      </c>
      <c r="E790" s="128">
        <v>12.122748</v>
      </c>
    </row>
    <row r="791" spans="1:5">
      <c r="A791" t="s">
        <v>4034</v>
      </c>
      <c r="B791" t="s">
        <v>4035</v>
      </c>
      <c r="C791" t="s">
        <v>3407</v>
      </c>
      <c r="D791" s="122">
        <v>13.349314999999997</v>
      </c>
      <c r="E791" s="128">
        <v>15.351712249999995</v>
      </c>
    </row>
    <row r="792" spans="1:5">
      <c r="A792" t="s">
        <v>4036</v>
      </c>
      <c r="B792" t="s">
        <v>4037</v>
      </c>
      <c r="C792" t="s">
        <v>3407</v>
      </c>
      <c r="D792" s="122">
        <v>232.65948999999992</v>
      </c>
      <c r="E792" s="128">
        <v>267.55841349999992</v>
      </c>
    </row>
    <row r="793" spans="1:5">
      <c r="A793" t="s">
        <v>4038</v>
      </c>
      <c r="B793" t="s">
        <v>4039</v>
      </c>
      <c r="C793" t="s">
        <v>3407</v>
      </c>
      <c r="D793" s="122">
        <v>73.790639999999996</v>
      </c>
      <c r="E793" s="128">
        <v>84.859235999999996</v>
      </c>
    </row>
    <row r="794" spans="1:5">
      <c r="A794" t="s">
        <v>3615</v>
      </c>
      <c r="B794" t="s">
        <v>3616</v>
      </c>
      <c r="C794" t="s">
        <v>3407</v>
      </c>
      <c r="D794" s="122">
        <v>50.738688000000003</v>
      </c>
      <c r="E794" s="128">
        <v>58.349491200000003</v>
      </c>
    </row>
    <row r="795" spans="1:5">
      <c r="A795" t="s">
        <v>4040</v>
      </c>
      <c r="B795" t="s">
        <v>4041</v>
      </c>
      <c r="C795" t="s">
        <v>3407</v>
      </c>
      <c r="D795" s="122">
        <v>43.124400000000001</v>
      </c>
      <c r="E795" s="128">
        <v>49.593060000000001</v>
      </c>
    </row>
    <row r="796" spans="1:5">
      <c r="A796" t="s">
        <v>4042</v>
      </c>
      <c r="B796" t="s">
        <v>4043</v>
      </c>
      <c r="C796" t="s">
        <v>3407</v>
      </c>
      <c r="D796" s="122">
        <v>90.082080000000005</v>
      </c>
      <c r="E796" s="128">
        <v>103.594392</v>
      </c>
    </row>
    <row r="797" spans="1:5">
      <c r="A797" t="s">
        <v>4044</v>
      </c>
      <c r="B797" t="s">
        <v>4045</v>
      </c>
      <c r="C797" t="s">
        <v>3407</v>
      </c>
      <c r="D797" s="122">
        <v>30.666240000000002</v>
      </c>
      <c r="E797" s="128">
        <v>35.266176000000002</v>
      </c>
    </row>
    <row r="798" spans="1:5">
      <c r="A798" t="s">
        <v>4046</v>
      </c>
      <c r="B798" t="s">
        <v>4047</v>
      </c>
      <c r="C798" t="s">
        <v>3407</v>
      </c>
      <c r="D798" s="122">
        <v>41.207759999999993</v>
      </c>
      <c r="E798" s="128">
        <v>47.388923999999989</v>
      </c>
    </row>
    <row r="799" spans="1:5">
      <c r="A799" t="s">
        <v>4048</v>
      </c>
      <c r="B799" t="s">
        <v>4049</v>
      </c>
      <c r="C799" t="s">
        <v>3407</v>
      </c>
      <c r="D799" s="122">
        <v>41.207759999999993</v>
      </c>
      <c r="E799" s="128">
        <v>47.388923999999989</v>
      </c>
    </row>
    <row r="800" spans="1:5">
      <c r="A800" t="s">
        <v>4050</v>
      </c>
      <c r="B800" t="s">
        <v>4051</v>
      </c>
      <c r="C800" t="s">
        <v>3407</v>
      </c>
      <c r="D800" s="122">
        <v>9.5831999999999997</v>
      </c>
      <c r="E800" s="128">
        <v>11.020679999999999</v>
      </c>
    </row>
    <row r="801" spans="1:5">
      <c r="A801" t="s">
        <v>3605</v>
      </c>
      <c r="B801" t="s">
        <v>3606</v>
      </c>
      <c r="C801" t="s">
        <v>3407</v>
      </c>
      <c r="D801" s="122">
        <v>578.05862400000001</v>
      </c>
      <c r="E801" s="128">
        <v>664.76741759999993</v>
      </c>
    </row>
    <row r="802" spans="1:5">
      <c r="A802" t="s">
        <v>3607</v>
      </c>
      <c r="B802" t="s">
        <v>3608</v>
      </c>
      <c r="C802" t="s">
        <v>3407</v>
      </c>
      <c r="D802" s="122">
        <v>726.65049599999998</v>
      </c>
      <c r="E802" s="128">
        <v>835.64807039999994</v>
      </c>
    </row>
    <row r="803" spans="1:5">
      <c r="A803" t="s">
        <v>3611</v>
      </c>
      <c r="B803" t="s">
        <v>3612</v>
      </c>
      <c r="C803" t="s">
        <v>3407</v>
      </c>
      <c r="D803" s="122">
        <v>202.04870399999999</v>
      </c>
      <c r="E803" s="128">
        <v>232.35600959999996</v>
      </c>
    </row>
    <row r="804" spans="1:5">
      <c r="A804" t="s">
        <v>3907</v>
      </c>
      <c r="B804" t="s">
        <v>3908</v>
      </c>
      <c r="C804" t="s">
        <v>3407</v>
      </c>
      <c r="D804" s="122">
        <v>320.84553599999998</v>
      </c>
      <c r="E804" s="128">
        <v>368.97236639999994</v>
      </c>
    </row>
    <row r="805" spans="1:5">
      <c r="A805"/>
      <c r="B805"/>
      <c r="C805"/>
      <c r="D805" s="122" t="s">
        <v>3402</v>
      </c>
      <c r="E805" s="128" t="s">
        <v>3402</v>
      </c>
    </row>
    <row r="806" spans="1:5" ht="17.25">
      <c r="A806" s="132" t="s">
        <v>4052</v>
      </c>
      <c r="B806"/>
      <c r="C806"/>
      <c r="D806" s="122" t="s">
        <v>3402</v>
      </c>
      <c r="E806" s="128" t="s">
        <v>3402</v>
      </c>
    </row>
    <row r="807" spans="1:5">
      <c r="A807" t="s">
        <v>4053</v>
      </c>
      <c r="B807" t="s">
        <v>4054</v>
      </c>
      <c r="C807" t="s">
        <v>3407</v>
      </c>
      <c r="D807" s="122">
        <v>123.62327999999999</v>
      </c>
      <c r="E807" s="128">
        <v>142.16677199999998</v>
      </c>
    </row>
    <row r="808" spans="1:5">
      <c r="A808" t="s">
        <v>4055</v>
      </c>
      <c r="B808" t="s">
        <v>4054</v>
      </c>
      <c r="C808" t="s">
        <v>3407</v>
      </c>
      <c r="D808" s="122">
        <v>229.03847999999996</v>
      </c>
      <c r="E808" s="128">
        <v>263.39425199999994</v>
      </c>
    </row>
    <row r="809" spans="1:5">
      <c r="A809" t="s">
        <v>2573</v>
      </c>
      <c r="B809" t="s">
        <v>2574</v>
      </c>
      <c r="C809" t="s">
        <v>3407</v>
      </c>
      <c r="D809" s="122">
        <v>55.86166176865671</v>
      </c>
      <c r="E809" s="128">
        <v>64.240911033955214</v>
      </c>
    </row>
    <row r="810" spans="1:5">
      <c r="A810" t="s">
        <v>4056</v>
      </c>
      <c r="B810" t="s">
        <v>4057</v>
      </c>
      <c r="C810" t="s">
        <v>3407</v>
      </c>
      <c r="D810" s="122">
        <v>37.374480000000005</v>
      </c>
      <c r="E810" s="128">
        <v>42.980652000000006</v>
      </c>
    </row>
    <row r="811" spans="1:5">
      <c r="A811" t="s">
        <v>4058</v>
      </c>
      <c r="B811" t="s">
        <v>4059</v>
      </c>
      <c r="C811" t="s">
        <v>3407</v>
      </c>
      <c r="D811" s="122">
        <v>445.61880000000002</v>
      </c>
      <c r="E811" s="128">
        <v>512.46162000000004</v>
      </c>
    </row>
    <row r="812" spans="1:5">
      <c r="A812" t="s">
        <v>4060</v>
      </c>
      <c r="B812" t="s">
        <v>4061</v>
      </c>
      <c r="C812" t="s">
        <v>3407</v>
      </c>
      <c r="D812" s="122">
        <v>268.32960000000003</v>
      </c>
      <c r="E812" s="128">
        <v>308.57904000000002</v>
      </c>
    </row>
    <row r="813" spans="1:5">
      <c r="A813" t="s">
        <v>4062</v>
      </c>
      <c r="B813" t="s">
        <v>4061</v>
      </c>
      <c r="C813" t="s">
        <v>3407</v>
      </c>
      <c r="D813" s="122">
        <v>659.32415999999989</v>
      </c>
      <c r="E813" s="128">
        <v>758.22278399999982</v>
      </c>
    </row>
    <row r="814" spans="1:5">
      <c r="A814" t="s">
        <v>4063</v>
      </c>
      <c r="B814" t="s">
        <v>4064</v>
      </c>
      <c r="C814" t="s">
        <v>3407</v>
      </c>
      <c r="D814" s="122">
        <v>30.666240000000002</v>
      </c>
      <c r="E814" s="128">
        <v>35.266176000000002</v>
      </c>
    </row>
    <row r="815" spans="1:5">
      <c r="A815" t="s">
        <v>4065</v>
      </c>
      <c r="B815" t="s">
        <v>4066</v>
      </c>
      <c r="C815" t="s">
        <v>3407</v>
      </c>
      <c r="D815" s="122">
        <v>18.208079999999999</v>
      </c>
      <c r="E815" s="128">
        <v>20.939291999999998</v>
      </c>
    </row>
    <row r="816" spans="1:5">
      <c r="A816" t="s">
        <v>4067</v>
      </c>
      <c r="B816" t="s">
        <v>4068</v>
      </c>
      <c r="C816" t="s">
        <v>3407</v>
      </c>
      <c r="D816" s="122">
        <v>22.999679999999998</v>
      </c>
      <c r="E816" s="128">
        <v>26.449631999999994</v>
      </c>
    </row>
    <row r="817" spans="1:5">
      <c r="A817" t="s">
        <v>4069</v>
      </c>
      <c r="B817" t="s">
        <v>4070</v>
      </c>
      <c r="C817" t="s">
        <v>3407</v>
      </c>
      <c r="D817" s="122">
        <v>25.745107499999996</v>
      </c>
      <c r="E817" s="128">
        <v>29.606873624999992</v>
      </c>
    </row>
    <row r="818" spans="1:5">
      <c r="A818" t="s">
        <v>4071</v>
      </c>
      <c r="B818" t="s">
        <v>4072</v>
      </c>
      <c r="C818" t="s">
        <v>3407</v>
      </c>
      <c r="D818" s="122">
        <v>30.666240000000002</v>
      </c>
      <c r="E818" s="128">
        <v>35.266176000000002</v>
      </c>
    </row>
    <row r="819" spans="1:5">
      <c r="A819" t="s">
        <v>4073</v>
      </c>
      <c r="B819" t="s">
        <v>4074</v>
      </c>
      <c r="C819" t="s">
        <v>3407</v>
      </c>
      <c r="D819" s="122">
        <v>68.040719999999993</v>
      </c>
      <c r="E819" s="128">
        <v>78.246827999999979</v>
      </c>
    </row>
    <row r="820" spans="1:5">
      <c r="A820" t="s">
        <v>4075</v>
      </c>
      <c r="B820" t="s">
        <v>4076</v>
      </c>
      <c r="C820" t="s">
        <v>3407</v>
      </c>
      <c r="D820" s="122">
        <v>8.6248799999999992</v>
      </c>
      <c r="E820" s="128">
        <v>9.9186119999999978</v>
      </c>
    </row>
    <row r="821" spans="1:5">
      <c r="A821" t="s">
        <v>4077</v>
      </c>
      <c r="B821" t="s">
        <v>4078</v>
      </c>
      <c r="C821" t="s">
        <v>3407</v>
      </c>
      <c r="D821" s="122">
        <v>68.040719999999993</v>
      </c>
      <c r="E821" s="128">
        <v>78.246827999999979</v>
      </c>
    </row>
    <row r="822" spans="1:5">
      <c r="A822" t="s">
        <v>4036</v>
      </c>
      <c r="B822" t="s">
        <v>4037</v>
      </c>
      <c r="C822" t="s">
        <v>3407</v>
      </c>
      <c r="D822" s="122">
        <v>232.65948999999992</v>
      </c>
      <c r="E822" s="128">
        <v>267.55841349999992</v>
      </c>
    </row>
    <row r="823" spans="1:5">
      <c r="A823" t="s">
        <v>4079</v>
      </c>
      <c r="B823" t="s">
        <v>4080</v>
      </c>
      <c r="C823" t="s">
        <v>3407</v>
      </c>
      <c r="D823" s="122">
        <v>51.749279999999999</v>
      </c>
      <c r="E823" s="128">
        <v>59.511671999999997</v>
      </c>
    </row>
    <row r="824" spans="1:5">
      <c r="A824"/>
      <c r="B824"/>
      <c r="C824"/>
      <c r="D824" s="122" t="s">
        <v>3402</v>
      </c>
      <c r="E824" s="128" t="s">
        <v>3402</v>
      </c>
    </row>
    <row r="825" spans="1:5" ht="19.5">
      <c r="A825" s="131" t="s">
        <v>4081</v>
      </c>
      <c r="B825"/>
      <c r="C825"/>
      <c r="D825" s="122" t="s">
        <v>3402</v>
      </c>
      <c r="E825" s="128" t="s">
        <v>3402</v>
      </c>
    </row>
    <row r="826" spans="1:5">
      <c r="A826" t="s">
        <v>2464</v>
      </c>
      <c r="B826" t="s">
        <v>2476</v>
      </c>
      <c r="C826" t="s">
        <v>3407</v>
      </c>
      <c r="D826" s="122">
        <v>109.63180799999999</v>
      </c>
      <c r="E826" s="128">
        <v>126.07657919999998</v>
      </c>
    </row>
    <row r="827" spans="1:5">
      <c r="A827" t="s">
        <v>2465</v>
      </c>
      <c r="B827" t="s">
        <v>2477</v>
      </c>
      <c r="C827" t="s">
        <v>3407</v>
      </c>
      <c r="D827" s="122">
        <v>191.17612800000001</v>
      </c>
      <c r="E827" s="128">
        <v>219.8525472</v>
      </c>
    </row>
    <row r="828" spans="1:5">
      <c r="A828" t="s">
        <v>2409</v>
      </c>
      <c r="B828" t="s">
        <v>2410</v>
      </c>
      <c r="C828" t="s">
        <v>3407</v>
      </c>
      <c r="D828" s="122">
        <v>202.20551999999998</v>
      </c>
      <c r="E828" s="128">
        <v>232.53634799999995</v>
      </c>
    </row>
    <row r="829" spans="1:5">
      <c r="A829" t="s">
        <v>2391</v>
      </c>
      <c r="B829" t="s">
        <v>2392</v>
      </c>
      <c r="C829" t="s">
        <v>3407</v>
      </c>
      <c r="D829" s="122">
        <v>219.45527999999999</v>
      </c>
      <c r="E829" s="128">
        <v>252.37357199999997</v>
      </c>
    </row>
    <row r="830" spans="1:5">
      <c r="A830" t="s">
        <v>2393</v>
      </c>
      <c r="B830" t="s">
        <v>2394</v>
      </c>
      <c r="C830" t="s">
        <v>3407</v>
      </c>
      <c r="D830" s="122">
        <v>125.53992</v>
      </c>
      <c r="E830" s="128">
        <v>144.37090799999999</v>
      </c>
    </row>
    <row r="831" spans="1:5">
      <c r="A831" t="s">
        <v>2389</v>
      </c>
      <c r="B831" t="s">
        <v>2390</v>
      </c>
      <c r="C831" t="s">
        <v>3407</v>
      </c>
      <c r="D831" s="122">
        <v>101.58191999999998</v>
      </c>
      <c r="E831" s="128">
        <v>116.81920799999997</v>
      </c>
    </row>
    <row r="832" spans="1:5">
      <c r="A832" t="s">
        <v>2466</v>
      </c>
      <c r="B832" t="s">
        <v>2478</v>
      </c>
      <c r="C832" t="s">
        <v>3407</v>
      </c>
      <c r="D832" s="122">
        <v>36.428041425373131</v>
      </c>
      <c r="E832" s="128">
        <v>41.892247639179097</v>
      </c>
    </row>
    <row r="833" spans="1:5">
      <c r="A833" t="s">
        <v>3603</v>
      </c>
      <c r="B833" t="s">
        <v>3604</v>
      </c>
      <c r="C833" t="s">
        <v>3407</v>
      </c>
      <c r="D833" s="122">
        <v>375.10387200000002</v>
      </c>
      <c r="E833" s="128">
        <v>431.36945279999998</v>
      </c>
    </row>
    <row r="834" spans="1:5">
      <c r="A834" t="s">
        <v>3609</v>
      </c>
      <c r="B834" t="s">
        <v>3610</v>
      </c>
      <c r="C834" t="s">
        <v>3407</v>
      </c>
      <c r="D834" s="122">
        <v>524.60179200000005</v>
      </c>
      <c r="E834" s="128">
        <v>603.29206080000006</v>
      </c>
    </row>
    <row r="835" spans="1:5">
      <c r="A835" t="s">
        <v>3692</v>
      </c>
      <c r="B835" t="s">
        <v>3693</v>
      </c>
      <c r="C835" t="s">
        <v>3407</v>
      </c>
      <c r="D835" s="122">
        <v>329.66207999999995</v>
      </c>
      <c r="E835" s="128">
        <v>379.11139199999991</v>
      </c>
    </row>
    <row r="836" spans="1:5">
      <c r="A836" t="s">
        <v>3613</v>
      </c>
      <c r="B836" t="s">
        <v>3614</v>
      </c>
      <c r="C836" t="s">
        <v>3407</v>
      </c>
      <c r="D836" s="122">
        <v>289.93536</v>
      </c>
      <c r="E836" s="128">
        <v>333.42566399999998</v>
      </c>
    </row>
    <row r="837" spans="1:5">
      <c r="A837" t="s">
        <v>3786</v>
      </c>
      <c r="B837" t="s">
        <v>3787</v>
      </c>
      <c r="C837" t="s">
        <v>3407</v>
      </c>
      <c r="D837" s="122">
        <v>2468.074752</v>
      </c>
      <c r="E837" s="128">
        <v>2838.2859647999999</v>
      </c>
    </row>
    <row r="838" spans="1:5">
      <c r="A838" t="s">
        <v>4082</v>
      </c>
      <c r="B838" t="s">
        <v>4082</v>
      </c>
      <c r="C838" t="s">
        <v>3407</v>
      </c>
      <c r="D838" s="122">
        <v>306.66239999999999</v>
      </c>
      <c r="E838" s="128">
        <v>352.66175999999996</v>
      </c>
    </row>
    <row r="839" spans="1:5">
      <c r="A839"/>
      <c r="B839"/>
      <c r="C839"/>
      <c r="D839" s="122" t="s">
        <v>3402</v>
      </c>
      <c r="E839" s="128" t="s">
        <v>3402</v>
      </c>
    </row>
    <row r="840" spans="1:5" ht="19.5">
      <c r="A840" s="131" t="s">
        <v>4083</v>
      </c>
      <c r="B840"/>
      <c r="C840"/>
      <c r="D840" s="122" t="s">
        <v>3402</v>
      </c>
      <c r="E840" s="128" t="s">
        <v>3402</v>
      </c>
    </row>
    <row r="841" spans="1:5">
      <c r="A841" t="s">
        <v>4084</v>
      </c>
      <c r="B841" t="s">
        <v>4085</v>
      </c>
      <c r="C841" t="s">
        <v>3407</v>
      </c>
      <c r="D841" s="122">
        <v>4.573502562499999</v>
      </c>
      <c r="E841" s="128">
        <v>5.2595279468749982</v>
      </c>
    </row>
    <row r="842" spans="1:5">
      <c r="A842" t="s">
        <v>4086</v>
      </c>
      <c r="B842" t="s">
        <v>4087</v>
      </c>
      <c r="C842" t="s">
        <v>3407</v>
      </c>
      <c r="D842" s="122">
        <v>7.7674501063432828</v>
      </c>
      <c r="E842" s="128">
        <v>8.9325676222947745</v>
      </c>
    </row>
    <row r="843" spans="1:5">
      <c r="A843" t="s">
        <v>4088</v>
      </c>
      <c r="B843" t="s">
        <v>4089</v>
      </c>
      <c r="C843" t="s">
        <v>3407</v>
      </c>
      <c r="D843" s="122">
        <v>8.8165440000000004</v>
      </c>
      <c r="E843" s="128">
        <v>10.1390256</v>
      </c>
    </row>
    <row r="844" spans="1:5">
      <c r="A844" t="s">
        <v>4090</v>
      </c>
      <c r="B844" t="s">
        <v>4091</v>
      </c>
      <c r="C844" t="s">
        <v>3407</v>
      </c>
      <c r="D844" s="122">
        <v>6.5997378749999998</v>
      </c>
      <c r="E844" s="128">
        <v>7.5896985562499992</v>
      </c>
    </row>
    <row r="845" spans="1:5">
      <c r="A845" t="s">
        <v>4092</v>
      </c>
      <c r="B845" t="s">
        <v>4093</v>
      </c>
      <c r="C845" t="s">
        <v>3407</v>
      </c>
      <c r="D845" s="122">
        <v>10.883778249999999</v>
      </c>
      <c r="E845" s="128">
        <v>12.516344987499998</v>
      </c>
    </row>
    <row r="846" spans="1:5">
      <c r="A846" t="s">
        <v>4094</v>
      </c>
      <c r="B846" t="s">
        <v>4095</v>
      </c>
      <c r="C846" t="s">
        <v>3407</v>
      </c>
      <c r="D846" s="122">
        <v>2.1420201874999996</v>
      </c>
      <c r="E846" s="128">
        <v>2.4633232156249991</v>
      </c>
    </row>
    <row r="847" spans="1:5">
      <c r="A847" t="s">
        <v>4096</v>
      </c>
      <c r="B847" t="s">
        <v>4097</v>
      </c>
      <c r="C847" t="s">
        <v>3407</v>
      </c>
      <c r="D847" s="122">
        <v>19.683428749999994</v>
      </c>
      <c r="E847" s="128">
        <v>22.63594306249999</v>
      </c>
    </row>
  </sheetData>
  <mergeCells count="2">
    <mergeCell ref="A1:E1"/>
    <mergeCell ref="A2:E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41"/>
  <sheetViews>
    <sheetView topLeftCell="A25" workbookViewId="0">
      <selection activeCell="A47" sqref="A47"/>
    </sheetView>
  </sheetViews>
  <sheetFormatPr defaultRowHeight="15"/>
  <cols>
    <col min="1" max="1" width="57.42578125" style="89" customWidth="1"/>
    <col min="2" max="2" width="23.7109375" style="1" customWidth="1"/>
    <col min="3" max="3" width="21.140625" style="34" customWidth="1"/>
    <col min="4" max="4" width="20" customWidth="1"/>
    <col min="5" max="6" width="9.140625" customWidth="1"/>
  </cols>
  <sheetData>
    <row r="1" spans="1:4">
      <c r="A1" s="260" t="s">
        <v>0</v>
      </c>
      <c r="B1" s="260"/>
      <c r="C1" s="260"/>
      <c r="D1" s="260"/>
    </row>
    <row r="2" spans="1:4">
      <c r="A2" s="260" t="s">
        <v>1</v>
      </c>
      <c r="B2" s="260"/>
      <c r="C2" s="260"/>
      <c r="D2" s="260"/>
    </row>
    <row r="3" spans="1:4">
      <c r="A3" s="260"/>
      <c r="B3" s="260"/>
      <c r="C3" s="260"/>
      <c r="D3" s="260"/>
    </row>
    <row r="4" spans="1:4">
      <c r="A4" s="260"/>
      <c r="B4" s="260"/>
      <c r="C4" s="260"/>
      <c r="D4" s="260"/>
    </row>
    <row r="5" spans="1:4" ht="15.75" thickBot="1">
      <c r="A5" s="260"/>
      <c r="B5" s="260"/>
      <c r="C5" s="260"/>
      <c r="D5" s="260"/>
    </row>
    <row r="6" spans="1:4" ht="23.25" thickBot="1">
      <c r="A6" s="202" t="s">
        <v>5251</v>
      </c>
      <c r="B6" s="204"/>
      <c r="C6" s="140" t="s">
        <v>5252</v>
      </c>
      <c r="D6" s="140" t="s">
        <v>4111</v>
      </c>
    </row>
    <row r="7" spans="1:4">
      <c r="A7" s="133" t="s">
        <v>2927</v>
      </c>
      <c r="B7" s="203" t="s">
        <v>2592</v>
      </c>
      <c r="C7" s="139">
        <v>53356.631649999996</v>
      </c>
      <c r="D7" s="134" t="s">
        <v>1884</v>
      </c>
    </row>
    <row r="8" spans="1:4">
      <c r="A8" s="133" t="s">
        <v>2928</v>
      </c>
      <c r="B8" s="134" t="s">
        <v>2592</v>
      </c>
      <c r="C8" s="139">
        <v>48812.060499999992</v>
      </c>
      <c r="D8" s="134" t="s">
        <v>1884</v>
      </c>
    </row>
    <row r="9" spans="1:4">
      <c r="A9" s="133" t="s">
        <v>2929</v>
      </c>
      <c r="B9" s="134" t="s">
        <v>2592</v>
      </c>
      <c r="C9" s="139">
        <v>52178.409499999987</v>
      </c>
      <c r="D9" s="134" t="s">
        <v>1884</v>
      </c>
    </row>
    <row r="10" spans="1:4">
      <c r="A10" s="133" t="s">
        <v>2930</v>
      </c>
      <c r="B10" s="134" t="s">
        <v>2592</v>
      </c>
      <c r="C10" s="139">
        <v>48307.10815</v>
      </c>
      <c r="D10" s="134" t="s">
        <v>1884</v>
      </c>
    </row>
    <row r="11" spans="1:4">
      <c r="A11" s="133" t="s">
        <v>2931</v>
      </c>
      <c r="B11" s="134" t="s">
        <v>2592</v>
      </c>
      <c r="C11" s="139">
        <v>43762.536999999997</v>
      </c>
      <c r="D11" s="134" t="s">
        <v>1884</v>
      </c>
    </row>
    <row r="12" spans="1:4">
      <c r="A12" s="133" t="s">
        <v>2932</v>
      </c>
      <c r="B12" s="134" t="s">
        <v>2592</v>
      </c>
      <c r="C12" s="139">
        <v>47128.885999999991</v>
      </c>
      <c r="D12" s="134" t="s">
        <v>1884</v>
      </c>
    </row>
    <row r="13" spans="1:4">
      <c r="A13" s="133" t="s">
        <v>2933</v>
      </c>
      <c r="B13" s="134" t="s">
        <v>2592</v>
      </c>
      <c r="C13" s="139">
        <v>35346.664499999999</v>
      </c>
      <c r="D13" s="134" t="s">
        <v>1884</v>
      </c>
    </row>
    <row r="14" spans="1:4">
      <c r="A14" s="133" t="s">
        <v>2934</v>
      </c>
      <c r="B14" s="134" t="s">
        <v>2592</v>
      </c>
      <c r="C14" s="139">
        <v>25163.458774999996</v>
      </c>
      <c r="D14" s="134" t="s">
        <v>1884</v>
      </c>
    </row>
    <row r="15" spans="1:4">
      <c r="A15" s="133" t="s">
        <v>2935</v>
      </c>
      <c r="B15" s="134" t="s">
        <v>2592</v>
      </c>
      <c r="C15" s="139">
        <v>25163.458774999996</v>
      </c>
      <c r="D15" s="134" t="s">
        <v>1884</v>
      </c>
    </row>
    <row r="16" spans="1:4">
      <c r="A16" s="133" t="s">
        <v>2936</v>
      </c>
      <c r="B16" s="134" t="s">
        <v>2592</v>
      </c>
      <c r="C16" s="139">
        <v>20113.935274999996</v>
      </c>
      <c r="D16" s="134" t="s">
        <v>1884</v>
      </c>
    </row>
    <row r="17" spans="1:4">
      <c r="A17" s="133" t="s">
        <v>2937</v>
      </c>
      <c r="B17" s="134" t="s">
        <v>2592</v>
      </c>
      <c r="C17" s="139">
        <v>20113.935274999996</v>
      </c>
      <c r="D17" s="134" t="s">
        <v>1884</v>
      </c>
    </row>
    <row r="18" spans="1:4">
      <c r="A18" s="133" t="s">
        <v>2938</v>
      </c>
      <c r="B18" s="134" t="s">
        <v>2592</v>
      </c>
      <c r="C18" s="139">
        <v>15064.411774999999</v>
      </c>
      <c r="D18" s="134" t="s">
        <v>1884</v>
      </c>
    </row>
    <row r="19" spans="1:4">
      <c r="A19" s="133" t="s">
        <v>2939</v>
      </c>
      <c r="B19" s="134" t="s">
        <v>2592</v>
      </c>
      <c r="C19" s="139">
        <v>15064.411775</v>
      </c>
      <c r="D19" s="134" t="s">
        <v>1884</v>
      </c>
    </row>
    <row r="20" spans="1:4">
      <c r="A20" s="133" t="s">
        <v>2940</v>
      </c>
      <c r="B20" s="134" t="s">
        <v>2592</v>
      </c>
      <c r="C20" s="139">
        <v>13381.237274999998</v>
      </c>
      <c r="D20" s="134" t="s">
        <v>1884</v>
      </c>
    </row>
    <row r="21" spans="1:4">
      <c r="A21" s="135" t="s">
        <v>4099</v>
      </c>
      <c r="B21" s="136" t="s">
        <v>2592</v>
      </c>
      <c r="C21" s="137">
        <v>53356.631649999996</v>
      </c>
      <c r="D21" s="136" t="s">
        <v>1884</v>
      </c>
    </row>
    <row r="22" spans="1:4">
      <c r="A22" s="135" t="s">
        <v>4100</v>
      </c>
      <c r="B22" s="136" t="s">
        <v>2592</v>
      </c>
      <c r="C22" s="137">
        <v>48812.060499999992</v>
      </c>
      <c r="D22" s="136" t="s">
        <v>1884</v>
      </c>
    </row>
    <row r="23" spans="1:4">
      <c r="A23" s="135" t="s">
        <v>4101</v>
      </c>
      <c r="B23" s="136" t="s">
        <v>2592</v>
      </c>
      <c r="C23" s="137">
        <v>52178.409500000002</v>
      </c>
      <c r="D23" s="136" t="s">
        <v>1884</v>
      </c>
    </row>
    <row r="24" spans="1:4">
      <c r="A24" s="135" t="s">
        <v>4102</v>
      </c>
      <c r="B24" s="136" t="s">
        <v>2592</v>
      </c>
      <c r="C24" s="137">
        <v>35346.664499999999</v>
      </c>
      <c r="D24" s="136" t="s">
        <v>1884</v>
      </c>
    </row>
    <row r="25" spans="1:4">
      <c r="A25" s="138" t="s">
        <v>4103</v>
      </c>
      <c r="B25" s="136" t="s">
        <v>2592</v>
      </c>
      <c r="C25" s="137">
        <v>38713.013499999994</v>
      </c>
      <c r="D25" s="136" t="s">
        <v>1884</v>
      </c>
    </row>
    <row r="26" spans="1:4">
      <c r="A26" s="138" t="s">
        <v>4104</v>
      </c>
      <c r="B26" s="136" t="s">
        <v>2592</v>
      </c>
      <c r="C26" s="137">
        <v>35996.718099999991</v>
      </c>
      <c r="D26" s="136" t="s">
        <v>1884</v>
      </c>
    </row>
    <row r="27" spans="1:4">
      <c r="A27" s="138" t="s">
        <v>4105</v>
      </c>
      <c r="B27" s="136" t="s">
        <v>2592</v>
      </c>
      <c r="C27" s="137">
        <v>32494.388499999997</v>
      </c>
      <c r="D27" s="136" t="s">
        <v>1884</v>
      </c>
    </row>
    <row r="28" spans="1:4">
      <c r="A28" s="138" t="s">
        <v>4106</v>
      </c>
      <c r="B28" s="136" t="s">
        <v>2592</v>
      </c>
      <c r="C28" s="137">
        <v>34119.522499999992</v>
      </c>
      <c r="D28" s="136" t="s">
        <v>1884</v>
      </c>
    </row>
    <row r="29" spans="1:4">
      <c r="A29" s="138" t="s">
        <v>4107</v>
      </c>
      <c r="B29" s="136" t="s">
        <v>2592</v>
      </c>
      <c r="C29" s="137">
        <v>45259.981899999999</v>
      </c>
      <c r="D29" s="136" t="s">
        <v>1884</v>
      </c>
    </row>
    <row r="30" spans="1:4">
      <c r="A30" s="138" t="s">
        <v>4108</v>
      </c>
      <c r="B30" s="136" t="s">
        <v>2592</v>
      </c>
      <c r="C30" s="137">
        <v>40620.058499999999</v>
      </c>
      <c r="D30" s="136" t="s">
        <v>1884</v>
      </c>
    </row>
    <row r="31" spans="1:4">
      <c r="A31" s="138" t="s">
        <v>4109</v>
      </c>
      <c r="B31" s="136" t="s">
        <v>2592</v>
      </c>
      <c r="C31" s="137">
        <v>42822.280899999998</v>
      </c>
      <c r="D31" s="136" t="s">
        <v>1884</v>
      </c>
    </row>
    <row r="32" spans="1:4">
      <c r="A32" s="133" t="s">
        <v>2941</v>
      </c>
      <c r="B32" s="134" t="s">
        <v>2592</v>
      </c>
      <c r="C32" s="139">
        <v>8695.9319999999989</v>
      </c>
      <c r="D32" s="134" t="s">
        <v>1884</v>
      </c>
    </row>
    <row r="33" spans="1:4">
      <c r="A33" s="133" t="s">
        <v>2942</v>
      </c>
      <c r="B33" s="134" t="s">
        <v>2592</v>
      </c>
      <c r="C33" s="139">
        <v>7113.6239999999998</v>
      </c>
      <c r="D33" s="134" t="s">
        <v>1884</v>
      </c>
    </row>
    <row r="34" spans="1:4" s="129" customFormat="1">
      <c r="A34" s="284" t="s">
        <v>2943</v>
      </c>
      <c r="B34" s="285" t="s">
        <v>2592</v>
      </c>
      <c r="C34" s="286">
        <v>8530.2951999999987</v>
      </c>
      <c r="D34" s="285" t="s">
        <v>1884</v>
      </c>
    </row>
    <row r="35" spans="1:4" s="129" customFormat="1">
      <c r="A35" s="284" t="s">
        <v>2944</v>
      </c>
      <c r="B35" s="285" t="s">
        <v>2592</v>
      </c>
      <c r="C35" s="286">
        <v>6978.1263999999983</v>
      </c>
      <c r="D35" s="285" t="s">
        <v>1884</v>
      </c>
    </row>
    <row r="36" spans="1:4">
      <c r="A36" s="133" t="s">
        <v>2945</v>
      </c>
      <c r="B36" s="134" t="s">
        <v>2592</v>
      </c>
      <c r="C36" s="139">
        <v>5425.9575999999997</v>
      </c>
      <c r="D36" s="134" t="s">
        <v>1884</v>
      </c>
    </row>
    <row r="37" spans="1:4">
      <c r="A37" s="133" t="s">
        <v>2946</v>
      </c>
      <c r="B37" s="134" t="s">
        <v>2592</v>
      </c>
      <c r="C37" s="139">
        <v>8888.4879999999994</v>
      </c>
      <c r="D37" s="134" t="s">
        <v>1884</v>
      </c>
    </row>
    <row r="38" spans="1:4" s="129" customFormat="1">
      <c r="A38" s="284" t="s">
        <v>4110</v>
      </c>
      <c r="B38" s="285" t="s">
        <v>2592</v>
      </c>
      <c r="C38" s="286">
        <v>1794.3842437499998</v>
      </c>
      <c r="D38" s="285" t="s">
        <v>1884</v>
      </c>
    </row>
    <row r="39" spans="1:4" s="129" customFormat="1">
      <c r="A39" s="284" t="s">
        <v>2947</v>
      </c>
      <c r="B39" s="285" t="s">
        <v>2592</v>
      </c>
      <c r="C39" s="286">
        <v>2696.0848687499997</v>
      </c>
      <c r="D39" s="285" t="s">
        <v>1884</v>
      </c>
    </row>
    <row r="40" spans="1:4" s="129" customFormat="1">
      <c r="A40" s="284" t="s">
        <v>2948</v>
      </c>
      <c r="B40" s="285" t="s">
        <v>2592</v>
      </c>
      <c r="C40" s="286">
        <v>3597.7854937499997</v>
      </c>
      <c r="D40" s="285" t="s">
        <v>1884</v>
      </c>
    </row>
    <row r="41" spans="1:4">
      <c r="A41"/>
      <c r="B41"/>
      <c r="C41"/>
    </row>
  </sheetData>
  <mergeCells count="2">
    <mergeCell ref="A1:D1"/>
    <mergeCell ref="A2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K164"/>
  <sheetViews>
    <sheetView topLeftCell="A154" workbookViewId="0">
      <selection activeCell="A105" sqref="A105:XFD105"/>
    </sheetView>
  </sheetViews>
  <sheetFormatPr defaultRowHeight="15"/>
  <cols>
    <col min="1" max="1" width="26.28515625" style="89" customWidth="1"/>
    <col min="2" max="2" width="24.42578125" style="26" customWidth="1"/>
    <col min="3" max="3" width="23.28515625" style="1" customWidth="1"/>
    <col min="4" max="4" width="28" customWidth="1"/>
  </cols>
  <sheetData>
    <row r="1" spans="1:11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7" spans="1:11" ht="15.75">
      <c r="A7" s="33" t="s">
        <v>401</v>
      </c>
      <c r="B7" s="40" t="s">
        <v>1879</v>
      </c>
      <c r="C7" s="33" t="s">
        <v>1374</v>
      </c>
      <c r="D7" s="33" t="s">
        <v>1375</v>
      </c>
    </row>
    <row r="8" spans="1:11">
      <c r="A8" s="89" t="s">
        <v>3013</v>
      </c>
      <c r="B8" s="37" t="s">
        <v>3034</v>
      </c>
      <c r="C8" s="32">
        <v>32000</v>
      </c>
      <c r="D8" s="32" t="s">
        <v>1880</v>
      </c>
    </row>
    <row r="9" spans="1:11" s="129" customFormat="1">
      <c r="A9" s="279" t="s">
        <v>3014</v>
      </c>
      <c r="B9" s="283" t="s">
        <v>3034</v>
      </c>
      <c r="C9" s="273">
        <v>1990</v>
      </c>
      <c r="D9" s="273" t="s">
        <v>1880</v>
      </c>
    </row>
    <row r="10" spans="1:11" s="129" customFormat="1">
      <c r="A10" s="279" t="s">
        <v>3015</v>
      </c>
      <c r="B10" s="283" t="s">
        <v>3034</v>
      </c>
      <c r="C10" s="273">
        <v>2990</v>
      </c>
      <c r="D10" s="273" t="s">
        <v>1880</v>
      </c>
    </row>
    <row r="11" spans="1:11" s="129" customFormat="1">
      <c r="A11" s="279" t="s">
        <v>3016</v>
      </c>
      <c r="B11" s="283" t="s">
        <v>3034</v>
      </c>
      <c r="C11" s="273">
        <v>4900</v>
      </c>
      <c r="D11" s="273" t="s">
        <v>1880</v>
      </c>
    </row>
    <row r="12" spans="1:11" s="129" customFormat="1">
      <c r="A12" s="279" t="s">
        <v>3017</v>
      </c>
      <c r="B12" s="283" t="s">
        <v>3034</v>
      </c>
      <c r="C12" s="273">
        <v>1990</v>
      </c>
      <c r="D12" s="273" t="s">
        <v>1880</v>
      </c>
    </row>
    <row r="13" spans="1:11">
      <c r="A13" s="89" t="s">
        <v>3018</v>
      </c>
      <c r="B13" s="37" t="s">
        <v>3034</v>
      </c>
      <c r="C13" s="32">
        <v>5900</v>
      </c>
      <c r="D13" s="32" t="s">
        <v>1880</v>
      </c>
    </row>
    <row r="14" spans="1:11">
      <c r="A14" s="89" t="s">
        <v>3019</v>
      </c>
      <c r="B14" s="37" t="s">
        <v>3034</v>
      </c>
      <c r="C14" s="32">
        <v>11900</v>
      </c>
      <c r="D14" s="32" t="s">
        <v>1880</v>
      </c>
    </row>
    <row r="15" spans="1:11">
      <c r="A15" s="89" t="s">
        <v>3020</v>
      </c>
      <c r="B15" s="37" t="s">
        <v>3034</v>
      </c>
      <c r="C15" s="32">
        <v>11000</v>
      </c>
      <c r="D15" s="32" t="s">
        <v>1880</v>
      </c>
    </row>
    <row r="16" spans="1:11">
      <c r="A16" s="89" t="s">
        <v>3021</v>
      </c>
      <c r="B16" s="37" t="s">
        <v>3034</v>
      </c>
      <c r="C16" s="32">
        <v>16900</v>
      </c>
      <c r="D16" s="32" t="s">
        <v>1880</v>
      </c>
    </row>
    <row r="17" spans="1:4">
      <c r="A17" s="89" t="s">
        <v>3022</v>
      </c>
      <c r="B17" s="37" t="s">
        <v>3034</v>
      </c>
      <c r="C17" s="32">
        <v>24900</v>
      </c>
      <c r="D17" s="32" t="s">
        <v>1880</v>
      </c>
    </row>
    <row r="18" spans="1:4">
      <c r="A18" s="89" t="s">
        <v>3023</v>
      </c>
      <c r="B18" s="37" t="s">
        <v>3034</v>
      </c>
      <c r="C18" s="32">
        <v>2900</v>
      </c>
      <c r="D18" s="32" t="s">
        <v>1880</v>
      </c>
    </row>
    <row r="19" spans="1:4">
      <c r="A19" s="89" t="s">
        <v>3024</v>
      </c>
      <c r="B19" s="37" t="s">
        <v>3034</v>
      </c>
      <c r="C19" s="32">
        <v>3900</v>
      </c>
      <c r="D19" s="32" t="s">
        <v>1880</v>
      </c>
    </row>
    <row r="20" spans="1:4">
      <c r="A20" s="89" t="s">
        <v>3025</v>
      </c>
      <c r="B20" s="37" t="s">
        <v>3034</v>
      </c>
      <c r="C20" s="32">
        <v>8900</v>
      </c>
      <c r="D20" s="32" t="s">
        <v>1880</v>
      </c>
    </row>
    <row r="21" spans="1:4">
      <c r="A21" s="89" t="s">
        <v>3026</v>
      </c>
      <c r="B21" s="37" t="s">
        <v>3034</v>
      </c>
      <c r="C21" s="32">
        <v>4900</v>
      </c>
      <c r="D21" s="32" t="s">
        <v>1880</v>
      </c>
    </row>
    <row r="22" spans="1:4">
      <c r="A22" s="89" t="s">
        <v>3027</v>
      </c>
      <c r="B22" s="37" t="s">
        <v>3034</v>
      </c>
      <c r="C22" s="32">
        <v>5900</v>
      </c>
      <c r="D22" s="32" t="s">
        <v>1880</v>
      </c>
    </row>
    <row r="23" spans="1:4">
      <c r="A23" s="89" t="s">
        <v>3028</v>
      </c>
      <c r="B23" s="37" t="s">
        <v>3034</v>
      </c>
      <c r="C23" s="32">
        <v>59000</v>
      </c>
      <c r="D23" s="32" t="s">
        <v>1880</v>
      </c>
    </row>
    <row r="24" spans="1:4">
      <c r="A24" s="89" t="s">
        <v>3029</v>
      </c>
      <c r="B24" s="37" t="s">
        <v>3034</v>
      </c>
      <c r="C24" s="32">
        <v>1400</v>
      </c>
      <c r="D24" s="32" t="s">
        <v>1880</v>
      </c>
    </row>
    <row r="25" spans="1:4">
      <c r="A25" s="89" t="s">
        <v>3030</v>
      </c>
      <c r="B25" s="37" t="s">
        <v>3034</v>
      </c>
      <c r="C25" s="32">
        <v>1800</v>
      </c>
      <c r="D25" s="32" t="s">
        <v>1880</v>
      </c>
    </row>
    <row r="26" spans="1:4">
      <c r="A26" s="89" t="s">
        <v>3031</v>
      </c>
      <c r="B26" s="37" t="s">
        <v>3034</v>
      </c>
      <c r="C26" s="32">
        <v>990</v>
      </c>
      <c r="D26" s="32" t="s">
        <v>1880</v>
      </c>
    </row>
    <row r="27" spans="1:4">
      <c r="A27" s="89" t="s">
        <v>3032</v>
      </c>
      <c r="B27" s="37" t="s">
        <v>3034</v>
      </c>
      <c r="C27" s="32">
        <v>1600</v>
      </c>
      <c r="D27" s="32" t="s">
        <v>1880</v>
      </c>
    </row>
    <row r="28" spans="1:4">
      <c r="A28" s="89" t="s">
        <v>3033</v>
      </c>
      <c r="B28" s="37" t="s">
        <v>3034</v>
      </c>
      <c r="C28" s="32">
        <v>1900</v>
      </c>
      <c r="D28" s="32" t="s">
        <v>1880</v>
      </c>
    </row>
    <row r="29" spans="1:4">
      <c r="A29" s="89" t="s">
        <v>3035</v>
      </c>
      <c r="B29" s="37" t="s">
        <v>3054</v>
      </c>
      <c r="C29" s="32">
        <v>2900</v>
      </c>
      <c r="D29" s="32" t="s">
        <v>1880</v>
      </c>
    </row>
    <row r="30" spans="1:4">
      <c r="A30" s="89" t="s">
        <v>3036</v>
      </c>
      <c r="B30" s="37" t="s">
        <v>3054</v>
      </c>
      <c r="C30" s="32">
        <v>4400</v>
      </c>
      <c r="D30" s="32" t="s">
        <v>1880</v>
      </c>
    </row>
    <row r="31" spans="1:4">
      <c r="A31" s="89" t="s">
        <v>3037</v>
      </c>
      <c r="B31" s="37" t="s">
        <v>3054</v>
      </c>
      <c r="C31" s="32">
        <v>4900</v>
      </c>
      <c r="D31" s="32" t="s">
        <v>1880</v>
      </c>
    </row>
    <row r="32" spans="1:4">
      <c r="A32" s="89" t="s">
        <v>3038</v>
      </c>
      <c r="B32" s="37" t="s">
        <v>3054</v>
      </c>
      <c r="C32" s="32">
        <v>5900</v>
      </c>
      <c r="D32" s="32" t="s">
        <v>1880</v>
      </c>
    </row>
    <row r="33" spans="1:4">
      <c r="A33" s="89" t="s">
        <v>3039</v>
      </c>
      <c r="B33" s="37" t="s">
        <v>3054</v>
      </c>
      <c r="C33" s="32">
        <v>9900</v>
      </c>
      <c r="D33" s="32" t="s">
        <v>1880</v>
      </c>
    </row>
    <row r="34" spans="1:4">
      <c r="A34" s="89" t="s">
        <v>3040</v>
      </c>
      <c r="B34" s="37" t="s">
        <v>3054</v>
      </c>
      <c r="C34" s="32">
        <v>11900</v>
      </c>
      <c r="D34" s="32" t="s">
        <v>1880</v>
      </c>
    </row>
    <row r="35" spans="1:4" s="129" customFormat="1">
      <c r="A35" s="279" t="s">
        <v>3041</v>
      </c>
      <c r="B35" s="283" t="s">
        <v>3054</v>
      </c>
      <c r="C35" s="273">
        <v>3900</v>
      </c>
      <c r="D35" s="273" t="s">
        <v>1880</v>
      </c>
    </row>
    <row r="36" spans="1:4" s="129" customFormat="1">
      <c r="A36" s="279" t="s">
        <v>3042</v>
      </c>
      <c r="B36" s="283" t="s">
        <v>3054</v>
      </c>
      <c r="C36" s="273">
        <v>5900</v>
      </c>
      <c r="D36" s="273" t="s">
        <v>1880</v>
      </c>
    </row>
    <row r="37" spans="1:4" s="129" customFormat="1">
      <c r="A37" s="279" t="s">
        <v>3043</v>
      </c>
      <c r="B37" s="283" t="s">
        <v>3054</v>
      </c>
      <c r="C37" s="273">
        <v>19900</v>
      </c>
      <c r="D37" s="273" t="s">
        <v>1880</v>
      </c>
    </row>
    <row r="38" spans="1:4" s="129" customFormat="1">
      <c r="A38" s="279" t="s">
        <v>3044</v>
      </c>
      <c r="B38" s="283" t="s">
        <v>3054</v>
      </c>
      <c r="C38" s="273">
        <v>9900</v>
      </c>
      <c r="D38" s="273" t="s">
        <v>1880</v>
      </c>
    </row>
    <row r="39" spans="1:4">
      <c r="A39" s="89" t="s">
        <v>3045</v>
      </c>
      <c r="B39" s="37" t="s">
        <v>3054</v>
      </c>
      <c r="C39" s="32">
        <v>7900</v>
      </c>
      <c r="D39" s="32" t="s">
        <v>1880</v>
      </c>
    </row>
    <row r="40" spans="1:4">
      <c r="A40" s="89" t="s">
        <v>3046</v>
      </c>
      <c r="B40" s="37" t="s">
        <v>3054</v>
      </c>
      <c r="C40" s="32">
        <v>39900</v>
      </c>
      <c r="D40" s="32" t="s">
        <v>1880</v>
      </c>
    </row>
    <row r="41" spans="1:4">
      <c r="A41" s="89" t="s">
        <v>3047</v>
      </c>
      <c r="B41" s="37" t="s">
        <v>3054</v>
      </c>
      <c r="C41" s="32">
        <v>119000</v>
      </c>
      <c r="D41" s="32" t="s">
        <v>1880</v>
      </c>
    </row>
    <row r="42" spans="1:4">
      <c r="A42" s="89" t="s">
        <v>3048</v>
      </c>
      <c r="B42" s="37" t="s">
        <v>3054</v>
      </c>
      <c r="C42" s="32">
        <v>179000</v>
      </c>
      <c r="D42" s="32" t="s">
        <v>1880</v>
      </c>
    </row>
    <row r="43" spans="1:4">
      <c r="A43" s="89" t="s">
        <v>3049</v>
      </c>
      <c r="B43" s="37" t="s">
        <v>3054</v>
      </c>
      <c r="C43" s="32">
        <v>279000</v>
      </c>
      <c r="D43" s="32" t="s">
        <v>1880</v>
      </c>
    </row>
    <row r="44" spans="1:4">
      <c r="A44" s="89" t="s">
        <v>3050</v>
      </c>
      <c r="B44" s="37" t="s">
        <v>3054</v>
      </c>
      <c r="C44" s="32">
        <v>219000</v>
      </c>
      <c r="D44" s="32" t="s">
        <v>1880</v>
      </c>
    </row>
    <row r="45" spans="1:4">
      <c r="A45" s="89" t="s">
        <v>3051</v>
      </c>
      <c r="B45" s="37" t="s">
        <v>3054</v>
      </c>
      <c r="C45" s="32">
        <v>199000</v>
      </c>
      <c r="D45" s="32" t="s">
        <v>1880</v>
      </c>
    </row>
    <row r="46" spans="1:4">
      <c r="A46" s="89" t="s">
        <v>3052</v>
      </c>
      <c r="B46" s="37" t="s">
        <v>3054</v>
      </c>
      <c r="C46" s="32">
        <v>299000</v>
      </c>
      <c r="D46" s="32" t="s">
        <v>1880</v>
      </c>
    </row>
    <row r="47" spans="1:4">
      <c r="A47" s="89" t="s">
        <v>3053</v>
      </c>
      <c r="B47" s="37" t="s">
        <v>3054</v>
      </c>
      <c r="C47" s="32">
        <v>370000</v>
      </c>
      <c r="D47" s="32" t="s">
        <v>1880</v>
      </c>
    </row>
    <row r="48" spans="1:4" ht="30">
      <c r="A48" s="89" t="s">
        <v>3055</v>
      </c>
      <c r="B48" s="37" t="s">
        <v>3058</v>
      </c>
      <c r="C48" s="32">
        <v>1400</v>
      </c>
      <c r="D48" s="32" t="s">
        <v>1880</v>
      </c>
    </row>
    <row r="49" spans="1:4" ht="30">
      <c r="A49" s="89" t="s">
        <v>3056</v>
      </c>
      <c r="B49" s="37" t="s">
        <v>3058</v>
      </c>
      <c r="C49" s="32">
        <v>110</v>
      </c>
      <c r="D49" s="32" t="s">
        <v>1880</v>
      </c>
    </row>
    <row r="50" spans="1:4" ht="30">
      <c r="A50" s="89" t="s">
        <v>3057</v>
      </c>
      <c r="B50" s="37" t="s">
        <v>3058</v>
      </c>
      <c r="C50" s="32">
        <v>1200</v>
      </c>
      <c r="D50" s="32" t="s">
        <v>1880</v>
      </c>
    </row>
    <row r="51" spans="1:4">
      <c r="A51" s="89" t="s">
        <v>3059</v>
      </c>
      <c r="B51" s="37" t="s">
        <v>3072</v>
      </c>
      <c r="C51" s="32">
        <v>4900</v>
      </c>
      <c r="D51" s="32" t="s">
        <v>1880</v>
      </c>
    </row>
    <row r="52" spans="1:4">
      <c r="A52" s="89" t="s">
        <v>3060</v>
      </c>
      <c r="B52" s="37" t="s">
        <v>3072</v>
      </c>
      <c r="C52" s="32">
        <v>5500</v>
      </c>
      <c r="D52" s="32" t="s">
        <v>1880</v>
      </c>
    </row>
    <row r="53" spans="1:4">
      <c r="A53" s="89" t="s">
        <v>3061</v>
      </c>
      <c r="B53" s="37" t="s">
        <v>3072</v>
      </c>
      <c r="C53" s="32">
        <v>9900</v>
      </c>
      <c r="D53" s="32" t="s">
        <v>1880</v>
      </c>
    </row>
    <row r="54" spans="1:4">
      <c r="A54" s="89" t="s">
        <v>3062</v>
      </c>
      <c r="B54" s="37" t="s">
        <v>3072</v>
      </c>
      <c r="C54" s="32">
        <v>2990</v>
      </c>
      <c r="D54" s="32" t="s">
        <v>1880</v>
      </c>
    </row>
    <row r="55" spans="1:4">
      <c r="A55" s="89" t="s">
        <v>3063</v>
      </c>
      <c r="B55" s="37" t="s">
        <v>3072</v>
      </c>
      <c r="C55" s="32">
        <v>5990</v>
      </c>
      <c r="D55" s="32" t="s">
        <v>1880</v>
      </c>
    </row>
    <row r="56" spans="1:4">
      <c r="A56" s="89" t="s">
        <v>3064</v>
      </c>
      <c r="B56" s="37" t="s">
        <v>3072</v>
      </c>
      <c r="C56" s="32">
        <v>6900</v>
      </c>
      <c r="D56" s="32" t="s">
        <v>1880</v>
      </c>
    </row>
    <row r="57" spans="1:4" s="129" customFormat="1">
      <c r="A57" s="279" t="s">
        <v>3065</v>
      </c>
      <c r="B57" s="283" t="s">
        <v>3072</v>
      </c>
      <c r="C57" s="273">
        <v>9900</v>
      </c>
      <c r="D57" s="273" t="s">
        <v>1880</v>
      </c>
    </row>
    <row r="58" spans="1:4" s="129" customFormat="1">
      <c r="A58" s="279" t="s">
        <v>3066</v>
      </c>
      <c r="B58" s="283" t="s">
        <v>3072</v>
      </c>
      <c r="C58" s="273">
        <v>8900</v>
      </c>
      <c r="D58" s="273" t="s">
        <v>1880</v>
      </c>
    </row>
    <row r="59" spans="1:4" s="129" customFormat="1">
      <c r="A59" s="279" t="s">
        <v>3067</v>
      </c>
      <c r="B59" s="283" t="s">
        <v>3072</v>
      </c>
      <c r="C59" s="273">
        <v>9000</v>
      </c>
      <c r="D59" s="273" t="s">
        <v>1880</v>
      </c>
    </row>
    <row r="60" spans="1:4">
      <c r="A60" s="89" t="s">
        <v>3068</v>
      </c>
      <c r="B60" s="37" t="s">
        <v>3072</v>
      </c>
      <c r="C60" s="32">
        <v>17900</v>
      </c>
      <c r="D60" s="32" t="s">
        <v>1880</v>
      </c>
    </row>
    <row r="61" spans="1:4">
      <c r="A61" s="89" t="s">
        <v>3069</v>
      </c>
      <c r="B61" s="37" t="s">
        <v>3072</v>
      </c>
      <c r="C61" s="32">
        <v>24900</v>
      </c>
      <c r="D61" s="32" t="s">
        <v>1880</v>
      </c>
    </row>
    <row r="62" spans="1:4">
      <c r="A62" s="89" t="s">
        <v>3070</v>
      </c>
      <c r="B62" s="37" t="s">
        <v>3072</v>
      </c>
      <c r="C62" s="32">
        <v>34900</v>
      </c>
      <c r="D62" s="32" t="s">
        <v>1880</v>
      </c>
    </row>
    <row r="63" spans="1:4">
      <c r="A63" s="89" t="s">
        <v>3071</v>
      </c>
      <c r="B63" s="37" t="s">
        <v>3072</v>
      </c>
      <c r="C63" s="32">
        <v>590000</v>
      </c>
      <c r="D63" s="32" t="s">
        <v>1880</v>
      </c>
    </row>
    <row r="64" spans="1:4">
      <c r="A64" s="89" t="s">
        <v>3073</v>
      </c>
      <c r="B64" s="37" t="s">
        <v>3079</v>
      </c>
      <c r="C64" s="32">
        <v>5900</v>
      </c>
      <c r="D64" s="32" t="s">
        <v>1880</v>
      </c>
    </row>
    <row r="65" spans="1:4">
      <c r="A65" s="89" t="s">
        <v>3074</v>
      </c>
      <c r="B65" s="37" t="s">
        <v>3079</v>
      </c>
      <c r="C65" s="32">
        <v>6500</v>
      </c>
      <c r="D65" s="32" t="s">
        <v>1880</v>
      </c>
    </row>
    <row r="66" spans="1:4">
      <c r="A66" s="89" t="s">
        <v>3075</v>
      </c>
      <c r="B66" s="37" t="s">
        <v>3079</v>
      </c>
      <c r="C66" s="32">
        <v>9900</v>
      </c>
      <c r="D66" s="32" t="s">
        <v>1880</v>
      </c>
    </row>
    <row r="67" spans="1:4" s="129" customFormat="1">
      <c r="A67" s="279" t="s">
        <v>3076</v>
      </c>
      <c r="B67" s="283" t="s">
        <v>3079</v>
      </c>
      <c r="C67" s="273">
        <v>19900</v>
      </c>
      <c r="D67" s="273" t="s">
        <v>1880</v>
      </c>
    </row>
    <row r="68" spans="1:4" s="129" customFormat="1">
      <c r="A68" s="279" t="s">
        <v>3077</v>
      </c>
      <c r="B68" s="283" t="s">
        <v>3079</v>
      </c>
      <c r="C68" s="273">
        <v>14900</v>
      </c>
      <c r="D68" s="273" t="s">
        <v>1880</v>
      </c>
    </row>
    <row r="69" spans="1:4">
      <c r="A69" s="89" t="s">
        <v>3078</v>
      </c>
      <c r="B69" s="37" t="s">
        <v>3079</v>
      </c>
      <c r="C69" s="32">
        <v>19900</v>
      </c>
      <c r="D69" s="32" t="s">
        <v>1880</v>
      </c>
    </row>
    <row r="70" spans="1:4">
      <c r="A70" s="89" t="s">
        <v>3080</v>
      </c>
      <c r="B70" s="37" t="s">
        <v>3089</v>
      </c>
      <c r="C70" s="32">
        <v>14900</v>
      </c>
      <c r="D70" s="32" t="s">
        <v>1880</v>
      </c>
    </row>
    <row r="71" spans="1:4" s="129" customFormat="1">
      <c r="A71" s="279" t="s">
        <v>3081</v>
      </c>
      <c r="B71" s="283" t="s">
        <v>3089</v>
      </c>
      <c r="C71" s="273">
        <v>22000</v>
      </c>
      <c r="D71" s="273" t="s">
        <v>1880</v>
      </c>
    </row>
    <row r="72" spans="1:4" s="129" customFormat="1">
      <c r="A72" s="279" t="s">
        <v>3082</v>
      </c>
      <c r="B72" s="283" t="s">
        <v>3089</v>
      </c>
      <c r="C72" s="273">
        <v>5500</v>
      </c>
      <c r="D72" s="273" t="s">
        <v>1880</v>
      </c>
    </row>
    <row r="73" spans="1:4">
      <c r="A73" s="89" t="s">
        <v>3083</v>
      </c>
      <c r="B73" s="37" t="s">
        <v>3089</v>
      </c>
      <c r="C73" s="32">
        <v>6900</v>
      </c>
      <c r="D73" s="32" t="s">
        <v>1880</v>
      </c>
    </row>
    <row r="74" spans="1:4">
      <c r="A74" s="89" t="s">
        <v>3084</v>
      </c>
      <c r="B74" s="37" t="s">
        <v>3089</v>
      </c>
      <c r="C74" s="32">
        <v>8900</v>
      </c>
      <c r="D74" s="32" t="s">
        <v>1880</v>
      </c>
    </row>
    <row r="75" spans="1:4">
      <c r="A75" s="89" t="s">
        <v>3085</v>
      </c>
      <c r="B75" s="37" t="s">
        <v>3089</v>
      </c>
      <c r="C75" s="32">
        <v>19900</v>
      </c>
      <c r="D75" s="32" t="s">
        <v>1880</v>
      </c>
    </row>
    <row r="76" spans="1:4">
      <c r="A76" s="89" t="s">
        <v>3086</v>
      </c>
      <c r="B76" s="37" t="s">
        <v>3089</v>
      </c>
      <c r="C76" s="32">
        <v>19900</v>
      </c>
      <c r="D76" s="32" t="s">
        <v>1880</v>
      </c>
    </row>
    <row r="77" spans="1:4">
      <c r="A77" s="89" t="s">
        <v>3087</v>
      </c>
      <c r="B77" s="37" t="s">
        <v>3089</v>
      </c>
      <c r="C77" s="32">
        <v>19900</v>
      </c>
      <c r="D77" s="32" t="s">
        <v>1880</v>
      </c>
    </row>
    <row r="78" spans="1:4">
      <c r="A78" s="89" t="s">
        <v>3088</v>
      </c>
      <c r="B78" s="37" t="s">
        <v>3089</v>
      </c>
      <c r="C78" s="32">
        <v>19900</v>
      </c>
      <c r="D78" s="32" t="s">
        <v>1880</v>
      </c>
    </row>
    <row r="79" spans="1:4" ht="30">
      <c r="A79" s="89" t="s">
        <v>3090</v>
      </c>
      <c r="B79" s="37" t="s">
        <v>3099</v>
      </c>
      <c r="C79" s="32">
        <v>179000</v>
      </c>
      <c r="D79" s="32" t="s">
        <v>1880</v>
      </c>
    </row>
    <row r="80" spans="1:4" ht="30">
      <c r="A80" s="89" t="s">
        <v>3091</v>
      </c>
      <c r="B80" s="37" t="s">
        <v>3099</v>
      </c>
      <c r="C80" s="32">
        <v>19900</v>
      </c>
      <c r="D80" s="32" t="s">
        <v>1880</v>
      </c>
    </row>
    <row r="81" spans="1:4" s="129" customFormat="1" ht="30">
      <c r="A81" s="279" t="s">
        <v>3092</v>
      </c>
      <c r="B81" s="283" t="s">
        <v>3099</v>
      </c>
      <c r="C81" s="273">
        <v>22000</v>
      </c>
      <c r="D81" s="273" t="s">
        <v>1880</v>
      </c>
    </row>
    <row r="82" spans="1:4" s="129" customFormat="1" ht="30">
      <c r="A82" s="279" t="s">
        <v>3093</v>
      </c>
      <c r="B82" s="283" t="s">
        <v>3099</v>
      </c>
      <c r="C82" s="273">
        <v>34000</v>
      </c>
      <c r="D82" s="273" t="s">
        <v>1880</v>
      </c>
    </row>
    <row r="83" spans="1:4" ht="30">
      <c r="A83" s="89" t="s">
        <v>3094</v>
      </c>
      <c r="B83" s="37" t="s">
        <v>3099</v>
      </c>
      <c r="C83" s="32">
        <v>54000</v>
      </c>
      <c r="D83" s="32" t="s">
        <v>1880</v>
      </c>
    </row>
    <row r="84" spans="1:4" ht="30">
      <c r="A84" s="89" t="s">
        <v>3095</v>
      </c>
      <c r="B84" s="37" t="s">
        <v>3099</v>
      </c>
      <c r="C84" s="32">
        <v>69000</v>
      </c>
      <c r="D84" s="32" t="s">
        <v>1880</v>
      </c>
    </row>
    <row r="85" spans="1:4" ht="30">
      <c r="A85" s="89" t="s">
        <v>3096</v>
      </c>
      <c r="B85" s="37" t="s">
        <v>3099</v>
      </c>
      <c r="C85" s="32">
        <v>49900</v>
      </c>
      <c r="D85" s="32" t="s">
        <v>1880</v>
      </c>
    </row>
    <row r="86" spans="1:4" ht="30">
      <c r="A86" s="89" t="s">
        <v>3097</v>
      </c>
      <c r="B86" s="37" t="s">
        <v>3099</v>
      </c>
      <c r="C86" s="32">
        <v>199000</v>
      </c>
      <c r="D86" s="32" t="s">
        <v>1880</v>
      </c>
    </row>
    <row r="87" spans="1:4" ht="30">
      <c r="A87" s="89" t="s">
        <v>3098</v>
      </c>
      <c r="B87" s="37" t="s">
        <v>3099</v>
      </c>
      <c r="C87" s="32">
        <v>59000</v>
      </c>
      <c r="D87" s="32" t="s">
        <v>1880</v>
      </c>
    </row>
    <row r="88" spans="1:4">
      <c r="A88" s="89" t="s">
        <v>3100</v>
      </c>
      <c r="B88" s="37" t="s">
        <v>3105</v>
      </c>
      <c r="C88" s="32">
        <v>5500</v>
      </c>
      <c r="D88" s="32" t="s">
        <v>1880</v>
      </c>
    </row>
    <row r="89" spans="1:4" s="129" customFormat="1">
      <c r="A89" s="279" t="s">
        <v>3101</v>
      </c>
      <c r="B89" s="283" t="s">
        <v>3105</v>
      </c>
      <c r="C89" s="273">
        <v>9900</v>
      </c>
      <c r="D89" s="273" t="s">
        <v>1880</v>
      </c>
    </row>
    <row r="90" spans="1:4" s="129" customFormat="1">
      <c r="A90" s="279" t="s">
        <v>3102</v>
      </c>
      <c r="B90" s="283" t="s">
        <v>3105</v>
      </c>
      <c r="C90" s="273">
        <v>14900</v>
      </c>
      <c r="D90" s="273" t="s">
        <v>1880</v>
      </c>
    </row>
    <row r="91" spans="1:4">
      <c r="A91" s="89" t="s">
        <v>3103</v>
      </c>
      <c r="B91" s="37" t="s">
        <v>3105</v>
      </c>
      <c r="C91" s="32">
        <v>39900</v>
      </c>
      <c r="D91" s="32" t="s">
        <v>1880</v>
      </c>
    </row>
    <row r="92" spans="1:4">
      <c r="A92" s="89" t="s">
        <v>3104</v>
      </c>
      <c r="B92" s="37" t="s">
        <v>3105</v>
      </c>
      <c r="C92" s="32">
        <v>39000</v>
      </c>
      <c r="D92" s="32" t="s">
        <v>1880</v>
      </c>
    </row>
    <row r="93" spans="1:4">
      <c r="A93" s="89" t="s">
        <v>3106</v>
      </c>
      <c r="B93" s="37" t="s">
        <v>3113</v>
      </c>
      <c r="C93" s="32">
        <v>11900</v>
      </c>
      <c r="D93" s="32" t="s">
        <v>1880</v>
      </c>
    </row>
    <row r="94" spans="1:4">
      <c r="A94" s="89" t="s">
        <v>3107</v>
      </c>
      <c r="B94" s="37" t="s">
        <v>3113</v>
      </c>
      <c r="C94" s="32">
        <v>5900</v>
      </c>
      <c r="D94" s="32" t="s">
        <v>1880</v>
      </c>
    </row>
    <row r="95" spans="1:4">
      <c r="A95" s="89" t="s">
        <v>3108</v>
      </c>
      <c r="B95" s="37" t="s">
        <v>3113</v>
      </c>
      <c r="C95" s="32">
        <v>9900</v>
      </c>
      <c r="D95" s="32" t="s">
        <v>1880</v>
      </c>
    </row>
    <row r="96" spans="1:4">
      <c r="A96" s="89" t="s">
        <v>3109</v>
      </c>
      <c r="B96" s="37" t="s">
        <v>3113</v>
      </c>
      <c r="C96" s="32">
        <v>5900</v>
      </c>
      <c r="D96" s="32" t="s">
        <v>1880</v>
      </c>
    </row>
    <row r="97" spans="1:4">
      <c r="A97" s="89" t="s">
        <v>3110</v>
      </c>
      <c r="B97" s="37" t="s">
        <v>3113</v>
      </c>
      <c r="C97" s="32">
        <v>17900</v>
      </c>
      <c r="D97" s="32" t="s">
        <v>1880</v>
      </c>
    </row>
    <row r="98" spans="1:4">
      <c r="A98" s="89" t="s">
        <v>3111</v>
      </c>
      <c r="B98" s="37" t="s">
        <v>3112</v>
      </c>
      <c r="C98" s="32">
        <v>19900</v>
      </c>
      <c r="D98" s="32" t="s">
        <v>1880</v>
      </c>
    </row>
    <row r="99" spans="1:4" ht="30">
      <c r="A99" s="89" t="s">
        <v>3114</v>
      </c>
      <c r="B99" s="37" t="s">
        <v>3124</v>
      </c>
      <c r="C99" s="32">
        <v>9990</v>
      </c>
      <c r="D99" s="32" t="s">
        <v>1880</v>
      </c>
    </row>
    <row r="100" spans="1:4" s="129" customFormat="1">
      <c r="A100" s="279" t="s">
        <v>3115</v>
      </c>
      <c r="B100" s="283" t="s">
        <v>3125</v>
      </c>
      <c r="C100" s="273">
        <v>19900</v>
      </c>
      <c r="D100" s="273" t="s">
        <v>1880</v>
      </c>
    </row>
    <row r="101" spans="1:4">
      <c r="A101" s="89" t="s">
        <v>3116</v>
      </c>
      <c r="B101" s="37" t="s">
        <v>3125</v>
      </c>
      <c r="C101" s="32">
        <v>21900</v>
      </c>
      <c r="D101" s="32" t="s">
        <v>1880</v>
      </c>
    </row>
    <row r="102" spans="1:4" ht="30">
      <c r="A102" s="89" t="s">
        <v>3117</v>
      </c>
      <c r="B102" s="37" t="s">
        <v>3124</v>
      </c>
      <c r="C102" s="32">
        <v>4900</v>
      </c>
      <c r="D102" s="32" t="s">
        <v>1880</v>
      </c>
    </row>
    <row r="103" spans="1:4" ht="30">
      <c r="A103" s="89" t="s">
        <v>3118</v>
      </c>
      <c r="B103" s="37" t="s">
        <v>3124</v>
      </c>
      <c r="C103" s="32">
        <v>6900</v>
      </c>
      <c r="D103" s="32" t="s">
        <v>1880</v>
      </c>
    </row>
    <row r="104" spans="1:4" ht="30">
      <c r="A104" s="89" t="s">
        <v>3119</v>
      </c>
      <c r="B104" s="37" t="s">
        <v>3126</v>
      </c>
      <c r="C104" s="32">
        <v>29900</v>
      </c>
      <c r="D104" s="32" t="s">
        <v>1880</v>
      </c>
    </row>
    <row r="105" spans="1:4" s="129" customFormat="1">
      <c r="A105" s="279" t="s">
        <v>3120</v>
      </c>
      <c r="B105" s="283" t="s">
        <v>3127</v>
      </c>
      <c r="C105" s="273">
        <v>6900</v>
      </c>
      <c r="D105" s="273" t="s">
        <v>1880</v>
      </c>
    </row>
    <row r="106" spans="1:4">
      <c r="A106" s="89" t="s">
        <v>3121</v>
      </c>
      <c r="B106" s="37" t="s">
        <v>3127</v>
      </c>
      <c r="C106" s="32">
        <v>19900</v>
      </c>
      <c r="D106" s="32" t="s">
        <v>1880</v>
      </c>
    </row>
    <row r="107" spans="1:4" s="129" customFormat="1">
      <c r="A107" s="279" t="s">
        <v>3122</v>
      </c>
      <c r="B107" s="283" t="s">
        <v>3128</v>
      </c>
      <c r="C107" s="273">
        <v>9990</v>
      </c>
      <c r="D107" s="273" t="s">
        <v>1880</v>
      </c>
    </row>
    <row r="108" spans="1:4">
      <c r="A108" s="89" t="s">
        <v>3123</v>
      </c>
      <c r="B108" s="37" t="s">
        <v>3128</v>
      </c>
      <c r="C108" s="32">
        <v>25000</v>
      </c>
      <c r="D108" s="32" t="s">
        <v>1880</v>
      </c>
    </row>
    <row r="109" spans="1:4" ht="30">
      <c r="A109" s="89" t="s">
        <v>3129</v>
      </c>
      <c r="B109" s="37" t="s">
        <v>3198</v>
      </c>
      <c r="C109" s="32">
        <v>69000</v>
      </c>
      <c r="D109" s="32" t="s">
        <v>1880</v>
      </c>
    </row>
    <row r="110" spans="1:4" ht="30">
      <c r="A110" s="89" t="s">
        <v>3130</v>
      </c>
      <c r="B110" s="37" t="s">
        <v>3198</v>
      </c>
      <c r="C110" s="32">
        <v>25900</v>
      </c>
      <c r="D110" s="32" t="s">
        <v>1880</v>
      </c>
    </row>
    <row r="111" spans="1:4" ht="30">
      <c r="A111" s="89" t="s">
        <v>3131</v>
      </c>
      <c r="B111" s="37" t="s">
        <v>3198</v>
      </c>
      <c r="C111" s="32">
        <v>32900</v>
      </c>
      <c r="D111" s="32" t="s">
        <v>1880</v>
      </c>
    </row>
    <row r="112" spans="1:4" ht="30">
      <c r="A112" s="89" t="s">
        <v>3132</v>
      </c>
      <c r="B112" s="37" t="s">
        <v>3198</v>
      </c>
      <c r="C112" s="32">
        <v>39900</v>
      </c>
      <c r="D112" s="32" t="s">
        <v>1880</v>
      </c>
    </row>
    <row r="113" spans="1:4" ht="30">
      <c r="A113" s="89" t="s">
        <v>3133</v>
      </c>
      <c r="B113" s="37" t="s">
        <v>3198</v>
      </c>
      <c r="C113" s="32">
        <v>47900</v>
      </c>
      <c r="D113" s="32" t="s">
        <v>1880</v>
      </c>
    </row>
    <row r="114" spans="1:4" ht="30">
      <c r="A114" s="89" t="s">
        <v>3134</v>
      </c>
      <c r="B114" s="37" t="s">
        <v>3198</v>
      </c>
      <c r="C114" s="32">
        <v>40900</v>
      </c>
      <c r="D114" s="32" t="s">
        <v>1880</v>
      </c>
    </row>
    <row r="115" spans="1:4" ht="30">
      <c r="A115" s="89" t="s">
        <v>3135</v>
      </c>
      <c r="B115" s="37" t="s">
        <v>3198</v>
      </c>
      <c r="C115" s="32">
        <v>89000</v>
      </c>
      <c r="D115" s="32" t="s">
        <v>1880</v>
      </c>
    </row>
    <row r="116" spans="1:4">
      <c r="A116" s="89" t="s">
        <v>3136</v>
      </c>
      <c r="B116" s="37" t="s">
        <v>3163</v>
      </c>
      <c r="C116" s="32">
        <v>44000</v>
      </c>
      <c r="D116" s="32" t="s">
        <v>1880</v>
      </c>
    </row>
    <row r="117" spans="1:4">
      <c r="A117" s="89" t="s">
        <v>3137</v>
      </c>
      <c r="B117" s="37" t="s">
        <v>3163</v>
      </c>
      <c r="C117" s="32">
        <v>65000</v>
      </c>
      <c r="D117" s="32" t="s">
        <v>1880</v>
      </c>
    </row>
    <row r="118" spans="1:4">
      <c r="A118" s="89" t="s">
        <v>3138</v>
      </c>
      <c r="B118" s="37" t="s">
        <v>3163</v>
      </c>
      <c r="C118" s="32">
        <v>2000</v>
      </c>
      <c r="D118" s="32" t="s">
        <v>1880</v>
      </c>
    </row>
    <row r="119" spans="1:4">
      <c r="A119" s="89" t="s">
        <v>3139</v>
      </c>
      <c r="B119" s="37" t="s">
        <v>3163</v>
      </c>
      <c r="C119" s="32">
        <v>4900</v>
      </c>
      <c r="D119" s="32" t="s">
        <v>1880</v>
      </c>
    </row>
    <row r="120" spans="1:4">
      <c r="A120" s="89" t="s">
        <v>3140</v>
      </c>
      <c r="B120" s="37" t="s">
        <v>3163</v>
      </c>
      <c r="C120" s="32">
        <v>9500</v>
      </c>
      <c r="D120" s="32" t="s">
        <v>1880</v>
      </c>
    </row>
    <row r="121" spans="1:4">
      <c r="A121" s="89" t="s">
        <v>3141</v>
      </c>
      <c r="B121" s="37" t="s">
        <v>3163</v>
      </c>
      <c r="C121" s="32">
        <v>2900</v>
      </c>
      <c r="D121" s="32" t="s">
        <v>1880</v>
      </c>
    </row>
    <row r="122" spans="1:4">
      <c r="A122" s="89" t="s">
        <v>3142</v>
      </c>
      <c r="B122" s="37" t="s">
        <v>3163</v>
      </c>
      <c r="C122" s="32">
        <v>7200</v>
      </c>
      <c r="D122" s="32" t="s">
        <v>1880</v>
      </c>
    </row>
    <row r="123" spans="1:4">
      <c r="A123" s="89" t="s">
        <v>3143</v>
      </c>
      <c r="B123" s="37" t="s">
        <v>3163</v>
      </c>
      <c r="C123" s="32">
        <v>9900</v>
      </c>
      <c r="D123" s="32" t="s">
        <v>1880</v>
      </c>
    </row>
    <row r="124" spans="1:4">
      <c r="A124" s="89" t="s">
        <v>3144</v>
      </c>
      <c r="B124" s="37" t="s">
        <v>3163</v>
      </c>
      <c r="C124" s="32">
        <v>14900</v>
      </c>
      <c r="D124" s="32" t="s">
        <v>1880</v>
      </c>
    </row>
    <row r="125" spans="1:4">
      <c r="A125" s="89" t="s">
        <v>3145</v>
      </c>
      <c r="B125" s="37" t="s">
        <v>3163</v>
      </c>
      <c r="C125" s="32">
        <v>9900</v>
      </c>
      <c r="D125" s="32" t="s">
        <v>1880</v>
      </c>
    </row>
    <row r="126" spans="1:4">
      <c r="A126" s="89" t="s">
        <v>3146</v>
      </c>
      <c r="B126" s="37" t="s">
        <v>3163</v>
      </c>
      <c r="C126" s="32">
        <v>13900</v>
      </c>
      <c r="D126" s="32" t="s">
        <v>1880</v>
      </c>
    </row>
    <row r="127" spans="1:4">
      <c r="A127" s="89" t="s">
        <v>3147</v>
      </c>
      <c r="B127" s="37" t="s">
        <v>3163</v>
      </c>
      <c r="C127" s="32">
        <v>5900</v>
      </c>
      <c r="D127" s="32" t="s">
        <v>1880</v>
      </c>
    </row>
    <row r="128" spans="1:4">
      <c r="A128" s="89" t="s">
        <v>3148</v>
      </c>
      <c r="B128" s="37" t="s">
        <v>3163</v>
      </c>
      <c r="C128" s="32">
        <v>7900</v>
      </c>
      <c r="D128" s="32" t="s">
        <v>1880</v>
      </c>
    </row>
    <row r="129" spans="1:4">
      <c r="A129" s="89" t="s">
        <v>3149</v>
      </c>
      <c r="B129" s="37" t="s">
        <v>3163</v>
      </c>
      <c r="C129" s="32">
        <v>9900</v>
      </c>
      <c r="D129" s="32" t="s">
        <v>1880</v>
      </c>
    </row>
    <row r="130" spans="1:4">
      <c r="A130" s="89" t="s">
        <v>3150</v>
      </c>
      <c r="B130" s="37" t="s">
        <v>3163</v>
      </c>
      <c r="C130" s="32">
        <v>29900</v>
      </c>
      <c r="D130" s="32" t="s">
        <v>1880</v>
      </c>
    </row>
    <row r="131" spans="1:4">
      <c r="A131" s="89" t="s">
        <v>3151</v>
      </c>
      <c r="B131" s="37" t="s">
        <v>3163</v>
      </c>
      <c r="C131" s="32">
        <v>10900</v>
      </c>
      <c r="D131" s="32" t="s">
        <v>1880</v>
      </c>
    </row>
    <row r="132" spans="1:4">
      <c r="A132" s="89" t="s">
        <v>3152</v>
      </c>
      <c r="B132" s="37" t="s">
        <v>3163</v>
      </c>
      <c r="C132" s="32">
        <v>15900</v>
      </c>
      <c r="D132" s="32" t="s">
        <v>1880</v>
      </c>
    </row>
    <row r="133" spans="1:4">
      <c r="A133" s="89" t="s">
        <v>3153</v>
      </c>
      <c r="B133" s="37" t="s">
        <v>3163</v>
      </c>
      <c r="C133" s="32">
        <v>17900</v>
      </c>
      <c r="D133" s="32" t="s">
        <v>1880</v>
      </c>
    </row>
    <row r="134" spans="1:4">
      <c r="A134" s="89" t="s">
        <v>3154</v>
      </c>
      <c r="B134" s="37" t="s">
        <v>3163</v>
      </c>
      <c r="C134" s="32">
        <v>19900</v>
      </c>
      <c r="D134" s="32" t="s">
        <v>1880</v>
      </c>
    </row>
    <row r="135" spans="1:4">
      <c r="A135" s="89" t="s">
        <v>3155</v>
      </c>
      <c r="B135" s="37" t="s">
        <v>3163</v>
      </c>
      <c r="C135" s="32">
        <v>35000</v>
      </c>
      <c r="D135" s="32" t="s">
        <v>1880</v>
      </c>
    </row>
    <row r="136" spans="1:4">
      <c r="A136" s="89" t="s">
        <v>3156</v>
      </c>
      <c r="B136" s="37" t="s">
        <v>3163</v>
      </c>
      <c r="C136" s="32">
        <v>65000</v>
      </c>
      <c r="D136" s="32" t="s">
        <v>1880</v>
      </c>
    </row>
    <row r="137" spans="1:4">
      <c r="A137" s="89" t="s">
        <v>3157</v>
      </c>
      <c r="B137" s="37" t="s">
        <v>3163</v>
      </c>
      <c r="C137" s="32">
        <v>79000</v>
      </c>
      <c r="D137" s="32" t="s">
        <v>1880</v>
      </c>
    </row>
    <row r="138" spans="1:4">
      <c r="A138" s="89" t="s">
        <v>3158</v>
      </c>
      <c r="B138" s="37" t="s">
        <v>3163</v>
      </c>
      <c r="C138" s="32">
        <v>45000</v>
      </c>
      <c r="D138" s="32" t="s">
        <v>1880</v>
      </c>
    </row>
    <row r="139" spans="1:4">
      <c r="A139" s="89" t="s">
        <v>3159</v>
      </c>
      <c r="B139" s="37" t="s">
        <v>3163</v>
      </c>
      <c r="C139" s="32">
        <v>69000</v>
      </c>
      <c r="D139" s="32" t="s">
        <v>1880</v>
      </c>
    </row>
    <row r="140" spans="1:4">
      <c r="A140" s="89" t="s">
        <v>3160</v>
      </c>
      <c r="B140" s="37" t="s">
        <v>3163</v>
      </c>
      <c r="C140" s="32">
        <v>70000</v>
      </c>
      <c r="D140" s="32" t="s">
        <v>1880</v>
      </c>
    </row>
    <row r="141" spans="1:4">
      <c r="A141" s="89" t="s">
        <v>3161</v>
      </c>
      <c r="B141" s="37" t="s">
        <v>3163</v>
      </c>
      <c r="C141" s="32">
        <v>69000</v>
      </c>
      <c r="D141" s="32" t="s">
        <v>1880</v>
      </c>
    </row>
    <row r="142" spans="1:4">
      <c r="A142" s="89" t="s">
        <v>3162</v>
      </c>
      <c r="B142" s="37" t="s">
        <v>3163</v>
      </c>
      <c r="C142" s="32">
        <v>99000</v>
      </c>
      <c r="D142" s="32" t="s">
        <v>1880</v>
      </c>
    </row>
    <row r="143" spans="1:4">
      <c r="A143" s="89" t="s">
        <v>3164</v>
      </c>
      <c r="B143" s="37" t="s">
        <v>3176</v>
      </c>
      <c r="C143" s="32">
        <v>39000</v>
      </c>
      <c r="D143" s="32" t="s">
        <v>1880</v>
      </c>
    </row>
    <row r="144" spans="1:4">
      <c r="A144" s="89" t="s">
        <v>3165</v>
      </c>
      <c r="B144" s="37" t="s">
        <v>3176</v>
      </c>
      <c r="C144" s="32">
        <v>16000</v>
      </c>
      <c r="D144" s="32" t="s">
        <v>1880</v>
      </c>
    </row>
    <row r="145" spans="1:4">
      <c r="A145" s="89" t="s">
        <v>3166</v>
      </c>
      <c r="B145" s="37" t="s">
        <v>3176</v>
      </c>
      <c r="C145" s="32">
        <v>48000</v>
      </c>
      <c r="D145" s="32" t="s">
        <v>1880</v>
      </c>
    </row>
    <row r="146" spans="1:4">
      <c r="A146" s="89" t="s">
        <v>3167</v>
      </c>
      <c r="B146" s="37" t="s">
        <v>3176</v>
      </c>
      <c r="C146" s="32">
        <v>24000</v>
      </c>
      <c r="D146" s="32" t="s">
        <v>1880</v>
      </c>
    </row>
    <row r="147" spans="1:4">
      <c r="A147" s="89" t="s">
        <v>3168</v>
      </c>
      <c r="B147" s="37" t="s">
        <v>3177</v>
      </c>
      <c r="C147" s="32">
        <v>32000</v>
      </c>
      <c r="D147" s="32" t="s">
        <v>1880</v>
      </c>
    </row>
    <row r="148" spans="1:4">
      <c r="A148" s="89" t="s">
        <v>3169</v>
      </c>
      <c r="B148" s="37" t="s">
        <v>3177</v>
      </c>
      <c r="C148" s="32">
        <v>36000</v>
      </c>
      <c r="D148" s="32" t="s">
        <v>1880</v>
      </c>
    </row>
    <row r="149" spans="1:4">
      <c r="A149" s="89" t="s">
        <v>3170</v>
      </c>
      <c r="B149" s="37" t="s">
        <v>3177</v>
      </c>
      <c r="C149" s="32">
        <v>44000</v>
      </c>
      <c r="D149" s="32" t="s">
        <v>1880</v>
      </c>
    </row>
    <row r="150" spans="1:4">
      <c r="A150" s="89" t="s">
        <v>3171</v>
      </c>
      <c r="B150" s="37" t="s">
        <v>3177</v>
      </c>
      <c r="C150" s="32">
        <v>47000</v>
      </c>
      <c r="D150" s="32" t="s">
        <v>1880</v>
      </c>
    </row>
    <row r="151" spans="1:4" ht="30">
      <c r="A151" s="89" t="s">
        <v>3172</v>
      </c>
      <c r="B151" s="37" t="s">
        <v>3178</v>
      </c>
      <c r="C151" s="32">
        <v>39000</v>
      </c>
      <c r="D151" s="32" t="s">
        <v>1880</v>
      </c>
    </row>
    <row r="152" spans="1:4" ht="30">
      <c r="A152" s="89" t="s">
        <v>3173</v>
      </c>
      <c r="B152" s="37" t="s">
        <v>3178</v>
      </c>
      <c r="C152" s="32">
        <v>39000</v>
      </c>
      <c r="D152" s="32" t="s">
        <v>1880</v>
      </c>
    </row>
    <row r="153" spans="1:4" ht="30">
      <c r="A153" s="89" t="s">
        <v>3174</v>
      </c>
      <c r="B153" s="37" t="s">
        <v>3178</v>
      </c>
      <c r="C153" s="32">
        <v>49000</v>
      </c>
      <c r="D153" s="32" t="s">
        <v>1880</v>
      </c>
    </row>
    <row r="154" spans="1:4" ht="30">
      <c r="A154" s="89" t="s">
        <v>3175</v>
      </c>
      <c r="B154" s="37" t="s">
        <v>3178</v>
      </c>
      <c r="C154" s="32">
        <v>49000</v>
      </c>
      <c r="D154" s="32" t="s">
        <v>1880</v>
      </c>
    </row>
    <row r="155" spans="1:4" ht="45">
      <c r="A155" s="89" t="s">
        <v>3179</v>
      </c>
      <c r="B155" s="37" t="s">
        <v>3184</v>
      </c>
      <c r="C155" s="32">
        <v>16900</v>
      </c>
      <c r="D155" s="32" t="s">
        <v>1880</v>
      </c>
    </row>
    <row r="156" spans="1:4" ht="45">
      <c r="A156" s="89" t="s">
        <v>3180</v>
      </c>
      <c r="B156" s="37" t="s">
        <v>3184</v>
      </c>
      <c r="C156" s="32">
        <v>28900</v>
      </c>
      <c r="D156" s="32" t="s">
        <v>1880</v>
      </c>
    </row>
    <row r="157" spans="1:4" ht="45">
      <c r="A157" s="89" t="s">
        <v>3181</v>
      </c>
      <c r="B157" s="37" t="s">
        <v>3184</v>
      </c>
      <c r="C157" s="32">
        <v>34900</v>
      </c>
      <c r="D157" s="32" t="s">
        <v>1880</v>
      </c>
    </row>
    <row r="158" spans="1:4" ht="45">
      <c r="A158" s="89" t="s">
        <v>3182</v>
      </c>
      <c r="B158" s="37" t="s">
        <v>3184</v>
      </c>
      <c r="C158" s="32">
        <v>41900</v>
      </c>
      <c r="D158" s="32" t="s">
        <v>1880</v>
      </c>
    </row>
    <row r="159" spans="1:4" ht="45">
      <c r="A159" s="89" t="s">
        <v>3183</v>
      </c>
      <c r="B159" s="37" t="s">
        <v>3184</v>
      </c>
      <c r="C159" s="32">
        <v>52900</v>
      </c>
      <c r="D159" s="32" t="s">
        <v>1880</v>
      </c>
    </row>
    <row r="160" spans="1:4">
      <c r="A160" s="89" t="s">
        <v>3185</v>
      </c>
      <c r="B160" s="37" t="s">
        <v>3186</v>
      </c>
      <c r="C160" s="32">
        <v>22000</v>
      </c>
      <c r="D160" s="32" t="s">
        <v>1880</v>
      </c>
    </row>
    <row r="161" spans="1:4" ht="45">
      <c r="A161" s="89" t="s">
        <v>3187</v>
      </c>
      <c r="B161" s="37" t="s">
        <v>3193</v>
      </c>
      <c r="C161" s="32">
        <v>39000</v>
      </c>
      <c r="D161" s="32" t="s">
        <v>1880</v>
      </c>
    </row>
    <row r="162" spans="1:4" ht="45">
      <c r="A162" s="89" t="s">
        <v>3189</v>
      </c>
      <c r="B162" s="37" t="s">
        <v>3188</v>
      </c>
      <c r="C162" s="32">
        <v>59000</v>
      </c>
      <c r="D162" s="32" t="s">
        <v>1880</v>
      </c>
    </row>
    <row r="163" spans="1:4">
      <c r="A163" s="89" t="s">
        <v>3190</v>
      </c>
      <c r="B163" s="37" t="s">
        <v>3191</v>
      </c>
      <c r="C163" s="32">
        <v>11900</v>
      </c>
      <c r="D163" s="32" t="s">
        <v>1880</v>
      </c>
    </row>
    <row r="164" spans="1:4">
      <c r="A164" s="89" t="s">
        <v>3192</v>
      </c>
      <c r="B164" s="37" t="s">
        <v>3125</v>
      </c>
      <c r="C164" s="32">
        <v>29000</v>
      </c>
      <c r="D164" s="32" t="s">
        <v>1880</v>
      </c>
    </row>
  </sheetData>
  <mergeCells count="2">
    <mergeCell ref="A1:K1"/>
    <mergeCell ref="A2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E486"/>
  <sheetViews>
    <sheetView topLeftCell="A235" workbookViewId="0">
      <selection activeCell="H123" sqref="H123"/>
    </sheetView>
  </sheetViews>
  <sheetFormatPr defaultRowHeight="15"/>
  <cols>
    <col min="1" max="1" width="31.5703125" style="184" customWidth="1"/>
    <col min="2" max="2" width="17.42578125" style="184" customWidth="1"/>
    <col min="3" max="3" width="12.42578125" customWidth="1"/>
  </cols>
  <sheetData>
    <row r="1" spans="1:2" ht="15.75">
      <c r="A1" s="183" t="s">
        <v>5227</v>
      </c>
    </row>
    <row r="2" spans="1:2" ht="16.5" thickBot="1">
      <c r="A2" s="185"/>
    </row>
    <row r="3" spans="1:2" ht="31.5">
      <c r="A3" s="186"/>
      <c r="B3" s="169" t="s">
        <v>5229</v>
      </c>
    </row>
    <row r="4" spans="1:2" ht="15.75">
      <c r="A4" s="187" t="s">
        <v>5228</v>
      </c>
      <c r="B4" s="188"/>
    </row>
    <row r="5" spans="1:2" ht="16.5" thickBot="1">
      <c r="A5" s="189"/>
      <c r="B5" s="190"/>
    </row>
    <row r="6" spans="1:2" ht="16.5" thickBot="1">
      <c r="A6" s="191" t="s">
        <v>5248</v>
      </c>
      <c r="B6" s="192"/>
    </row>
    <row r="7" spans="1:2" ht="16.5" thickBot="1">
      <c r="A7" s="193" t="s">
        <v>2949</v>
      </c>
      <c r="B7" s="171">
        <v>24000</v>
      </c>
    </row>
    <row r="8" spans="1:2" ht="16.5" thickBot="1">
      <c r="A8" s="193" t="s">
        <v>2950</v>
      </c>
      <c r="B8" s="171">
        <v>28000</v>
      </c>
    </row>
    <row r="9" spans="1:2" ht="16.5" thickBot="1">
      <c r="A9" s="193" t="s">
        <v>2951</v>
      </c>
      <c r="B9" s="171">
        <v>30400</v>
      </c>
    </row>
    <row r="10" spans="1:2" ht="16.5" thickBot="1">
      <c r="A10" s="193" t="s">
        <v>2952</v>
      </c>
      <c r="B10" s="171">
        <v>39200</v>
      </c>
    </row>
    <row r="11" spans="1:2" ht="16.5" thickBot="1">
      <c r="A11" s="193" t="s">
        <v>2953</v>
      </c>
      <c r="B11" s="171">
        <v>45000</v>
      </c>
    </row>
    <row r="12" spans="1:2" ht="16.5" thickBot="1">
      <c r="A12" s="193" t="s">
        <v>2954</v>
      </c>
      <c r="B12" s="172">
        <v>49900</v>
      </c>
    </row>
    <row r="13" spans="1:2" ht="16.5" thickBot="1">
      <c r="A13" s="193" t="s">
        <v>2955</v>
      </c>
      <c r="B13" s="171">
        <v>53300</v>
      </c>
    </row>
    <row r="14" spans="1:2" ht="16.5" thickBot="1">
      <c r="A14" s="193" t="s">
        <v>2956</v>
      </c>
      <c r="B14" s="171">
        <v>55800</v>
      </c>
    </row>
    <row r="15" spans="1:2" ht="16.5" thickBot="1">
      <c r="A15" s="193" t="s">
        <v>2957</v>
      </c>
      <c r="B15" s="171">
        <v>61000</v>
      </c>
    </row>
    <row r="16" spans="1:2" ht="16.5" thickBot="1">
      <c r="A16" s="193" t="s">
        <v>2958</v>
      </c>
      <c r="B16" s="171">
        <v>65500</v>
      </c>
    </row>
    <row r="17" spans="1:2" ht="16.5" thickBot="1">
      <c r="A17" s="193" t="s">
        <v>2959</v>
      </c>
      <c r="B17" s="171">
        <v>79200</v>
      </c>
    </row>
    <row r="18" spans="1:2" ht="16.5" thickBot="1">
      <c r="A18" s="193" t="s">
        <v>2960</v>
      </c>
      <c r="B18" s="171">
        <v>87300</v>
      </c>
    </row>
    <row r="19" spans="1:2" ht="16.5" thickBot="1">
      <c r="A19" s="193" t="s">
        <v>2961</v>
      </c>
      <c r="B19" s="171">
        <v>111000</v>
      </c>
    </row>
    <row r="20" spans="1:2" ht="16.5" thickBot="1">
      <c r="A20" s="191" t="s">
        <v>5249</v>
      </c>
      <c r="B20" s="192"/>
    </row>
    <row r="21" spans="1:2" ht="16.5" thickBot="1">
      <c r="A21" s="193" t="s">
        <v>2962</v>
      </c>
      <c r="B21" s="171">
        <v>46000</v>
      </c>
    </row>
    <row r="22" spans="1:2" ht="16.5" thickBot="1">
      <c r="A22" s="193" t="s">
        <v>2963</v>
      </c>
      <c r="B22" s="171">
        <v>47200</v>
      </c>
    </row>
    <row r="23" spans="1:2" ht="16.5" thickBot="1">
      <c r="A23" s="193" t="s">
        <v>2964</v>
      </c>
      <c r="B23" s="171">
        <v>49400</v>
      </c>
    </row>
    <row r="24" spans="1:2" ht="16.5" thickBot="1">
      <c r="A24" s="193" t="s">
        <v>2965</v>
      </c>
      <c r="B24" s="171">
        <v>53300</v>
      </c>
    </row>
    <row r="25" spans="1:2" ht="16.5" thickBot="1">
      <c r="A25" s="193" t="s">
        <v>2966</v>
      </c>
      <c r="B25" s="171">
        <v>55700</v>
      </c>
    </row>
    <row r="26" spans="1:2" ht="16.5" thickBot="1">
      <c r="A26" s="193" t="s">
        <v>2967</v>
      </c>
      <c r="B26" s="171">
        <v>64000</v>
      </c>
    </row>
    <row r="27" spans="1:2" ht="16.5" thickBot="1">
      <c r="A27" s="193" t="s">
        <v>2968</v>
      </c>
      <c r="B27" s="171">
        <v>65400</v>
      </c>
    </row>
    <row r="28" spans="1:2" ht="16.5" thickBot="1">
      <c r="A28" s="193" t="s">
        <v>2969</v>
      </c>
      <c r="B28" s="171">
        <v>67200</v>
      </c>
    </row>
    <row r="29" spans="1:2" ht="16.5" thickBot="1">
      <c r="A29" s="193" t="s">
        <v>2970</v>
      </c>
      <c r="B29" s="171">
        <v>77500</v>
      </c>
    </row>
    <row r="30" spans="1:2" ht="16.5" thickBot="1">
      <c r="A30" s="193" t="s">
        <v>2971</v>
      </c>
      <c r="B30" s="171">
        <v>86100</v>
      </c>
    </row>
    <row r="31" spans="1:2" ht="16.5" thickBot="1">
      <c r="A31" s="193" t="s">
        <v>2972</v>
      </c>
      <c r="B31" s="171">
        <v>105800</v>
      </c>
    </row>
    <row r="32" spans="1:2" ht="16.5" thickBot="1">
      <c r="A32" s="193" t="s">
        <v>2973</v>
      </c>
      <c r="B32" s="171">
        <v>145900</v>
      </c>
    </row>
    <row r="33" spans="1:2" ht="16.5" thickBot="1">
      <c r="A33" s="193" t="s">
        <v>2974</v>
      </c>
      <c r="B33" s="172">
        <v>149300</v>
      </c>
    </row>
    <row r="34" spans="1:2" ht="16.5" thickBot="1">
      <c r="A34" s="193" t="s">
        <v>2975</v>
      </c>
      <c r="B34" s="172">
        <v>170500</v>
      </c>
    </row>
    <row r="35" spans="1:2" ht="16.5" thickBot="1">
      <c r="A35" s="193" t="s">
        <v>2976</v>
      </c>
      <c r="B35" s="172">
        <v>212900</v>
      </c>
    </row>
    <row r="36" spans="1:2" ht="16.5" thickBot="1">
      <c r="A36" s="193" t="s">
        <v>2977</v>
      </c>
      <c r="B36" s="172">
        <v>239300</v>
      </c>
    </row>
    <row r="37" spans="1:2" ht="16.5" thickBot="1">
      <c r="A37" s="193" t="s">
        <v>2978</v>
      </c>
      <c r="B37" s="172">
        <v>281500</v>
      </c>
    </row>
    <row r="38" spans="1:2" ht="16.5" thickBot="1">
      <c r="A38" s="193" t="s">
        <v>2979</v>
      </c>
      <c r="B38" s="172">
        <v>300000</v>
      </c>
    </row>
    <row r="39" spans="1:2" ht="16.5" thickBot="1">
      <c r="A39" s="193" t="s">
        <v>2980</v>
      </c>
      <c r="B39" s="172">
        <v>389200</v>
      </c>
    </row>
    <row r="40" spans="1:2" ht="16.5" thickBot="1">
      <c r="A40" s="193" t="s">
        <v>2981</v>
      </c>
      <c r="B40" s="172">
        <v>464000</v>
      </c>
    </row>
    <row r="41" spans="1:2" ht="15.75">
      <c r="A41" s="183"/>
    </row>
    <row r="42" spans="1:2" ht="15.75">
      <c r="A42" s="173" t="s">
        <v>5250</v>
      </c>
    </row>
    <row r="43" spans="1:2" ht="15.75">
      <c r="A43" s="195"/>
    </row>
    <row r="44" spans="1:2" ht="16.5" thickBot="1">
      <c r="A44" s="195" t="s">
        <v>5253</v>
      </c>
    </row>
    <row r="45" spans="1:2" ht="87" customHeight="1">
      <c r="A45" s="196" t="s">
        <v>401</v>
      </c>
      <c r="B45" s="174" t="s">
        <v>1374</v>
      </c>
    </row>
    <row r="46" spans="1:2" ht="15.75">
      <c r="A46" s="197"/>
      <c r="B46" s="175" t="s">
        <v>5230</v>
      </c>
    </row>
    <row r="47" spans="1:2" ht="16.5" thickBot="1">
      <c r="A47" s="198"/>
      <c r="B47" s="176" t="s">
        <v>5231</v>
      </c>
    </row>
    <row r="48" spans="1:2" ht="16.5" thickBot="1">
      <c r="A48" s="199" t="s">
        <v>5232</v>
      </c>
      <c r="B48" s="177">
        <v>8100</v>
      </c>
    </row>
    <row r="49" spans="1:3" ht="16.5" thickBot="1">
      <c r="A49" s="199" t="s">
        <v>5233</v>
      </c>
      <c r="B49" s="177">
        <v>11000</v>
      </c>
    </row>
    <row r="50" spans="1:3" ht="16.5" thickBot="1">
      <c r="A50" s="199" t="s">
        <v>5234</v>
      </c>
      <c r="B50" s="177">
        <v>12100</v>
      </c>
    </row>
    <row r="51" spans="1:3" ht="16.5" thickBot="1">
      <c r="A51" s="199" t="s">
        <v>5235</v>
      </c>
      <c r="B51" s="177">
        <v>16900</v>
      </c>
    </row>
    <row r="52" spans="1:3" ht="16.5" thickBot="1">
      <c r="A52" s="199" t="s">
        <v>2982</v>
      </c>
      <c r="B52" s="177">
        <v>24500</v>
      </c>
    </row>
    <row r="53" spans="1:3" ht="16.5" thickBot="1">
      <c r="A53" s="199" t="s">
        <v>2983</v>
      </c>
      <c r="B53" s="177">
        <v>38000</v>
      </c>
    </row>
    <row r="54" spans="1:3" ht="16.5" thickBot="1">
      <c r="A54" s="199" t="s">
        <v>2984</v>
      </c>
      <c r="B54" s="177">
        <v>50000</v>
      </c>
    </row>
    <row r="55" spans="1:3" ht="15.75">
      <c r="A55" s="205"/>
      <c r="B55" s="206"/>
      <c r="C55" s="182"/>
    </row>
    <row r="56" spans="1:3" ht="15.75">
      <c r="A56" s="194" t="s">
        <v>5236</v>
      </c>
    </row>
    <row r="57" spans="1:3" ht="15.75">
      <c r="A57" s="180"/>
    </row>
    <row r="58" spans="1:3" ht="16.5" thickBot="1">
      <c r="A58" s="176" t="s">
        <v>2985</v>
      </c>
      <c r="B58" s="181">
        <v>10100</v>
      </c>
    </row>
    <row r="59" spans="1:3" ht="16.5" thickBot="1">
      <c r="A59" s="176" t="s">
        <v>2986</v>
      </c>
      <c r="B59" s="181">
        <v>12100</v>
      </c>
    </row>
    <row r="60" spans="1:3" ht="16.5" thickBot="1">
      <c r="A60" s="176" t="s">
        <v>2987</v>
      </c>
      <c r="B60" s="181">
        <v>14000</v>
      </c>
    </row>
    <row r="61" spans="1:3" ht="16.5" thickBot="1">
      <c r="A61" s="176" t="s">
        <v>2988</v>
      </c>
      <c r="B61" s="181">
        <v>14900</v>
      </c>
    </row>
    <row r="62" spans="1:3" ht="16.5" thickBot="1">
      <c r="A62" s="176" t="s">
        <v>2989</v>
      </c>
      <c r="B62" s="181">
        <v>16500</v>
      </c>
    </row>
    <row r="63" spans="1:3" ht="16.5" thickBot="1">
      <c r="A63" s="176" t="s">
        <v>2990</v>
      </c>
      <c r="B63" s="181">
        <v>17800</v>
      </c>
    </row>
    <row r="64" spans="1:3" ht="15.75" customHeight="1" thickBot="1">
      <c r="A64" s="176" t="s">
        <v>2991</v>
      </c>
      <c r="B64" s="181">
        <v>23100</v>
      </c>
    </row>
    <row r="65" spans="1:2" ht="16.5" thickBot="1">
      <c r="A65" s="176" t="s">
        <v>2992</v>
      </c>
      <c r="B65" s="181">
        <v>29000</v>
      </c>
    </row>
    <row r="66" spans="1:2" ht="16.5" thickBot="1">
      <c r="A66" s="176" t="s">
        <v>2993</v>
      </c>
      <c r="B66" s="181">
        <v>38000</v>
      </c>
    </row>
    <row r="67" spans="1:2" ht="16.5" thickBot="1">
      <c r="A67" s="176" t="s">
        <v>2994</v>
      </c>
      <c r="B67" s="181">
        <v>45000</v>
      </c>
    </row>
    <row r="68" spans="1:2" ht="16.5" thickBot="1">
      <c r="A68" s="176" t="s">
        <v>2995</v>
      </c>
      <c r="B68" s="181">
        <v>49800</v>
      </c>
    </row>
    <row r="69" spans="1:2" ht="16.5" thickBot="1">
      <c r="A69" s="176" t="s">
        <v>2996</v>
      </c>
      <c r="B69" s="214">
        <v>64000</v>
      </c>
    </row>
    <row r="70" spans="1:2" ht="16.5" thickBot="1">
      <c r="A70" s="201" t="s">
        <v>2997</v>
      </c>
      <c r="B70" s="214">
        <v>30000</v>
      </c>
    </row>
    <row r="71" spans="1:2" ht="16.5" thickBot="1">
      <c r="A71" s="201" t="s">
        <v>2998</v>
      </c>
      <c r="B71" s="214">
        <v>37600</v>
      </c>
    </row>
    <row r="72" spans="1:2" ht="16.5" thickBot="1">
      <c r="A72" s="201" t="s">
        <v>2999</v>
      </c>
      <c r="B72" s="214">
        <v>41700</v>
      </c>
    </row>
    <row r="73" spans="1:2" ht="16.5" thickBot="1">
      <c r="A73" s="201" t="s">
        <v>3000</v>
      </c>
      <c r="B73" s="214">
        <v>59650</v>
      </c>
    </row>
    <row r="74" spans="1:2" ht="16.5" thickBot="1">
      <c r="A74" s="201" t="s">
        <v>3001</v>
      </c>
      <c r="B74" s="214">
        <v>72000</v>
      </c>
    </row>
    <row r="75" spans="1:2" ht="16.5" thickBot="1">
      <c r="A75" s="201" t="s">
        <v>3002</v>
      </c>
      <c r="B75" s="214">
        <v>100000</v>
      </c>
    </row>
    <row r="76" spans="1:2" ht="15.75" customHeight="1" thickBot="1">
      <c r="A76" s="201" t="s">
        <v>3003</v>
      </c>
      <c r="B76" s="214">
        <v>149200</v>
      </c>
    </row>
    <row r="77" spans="1:2" ht="15.75" customHeight="1" thickBot="1">
      <c r="A77" s="201" t="s">
        <v>3004</v>
      </c>
      <c r="B77" s="214">
        <v>170000</v>
      </c>
    </row>
    <row r="78" spans="1:2" ht="16.5" thickBot="1">
      <c r="A78" s="201" t="s">
        <v>3005</v>
      </c>
      <c r="B78" s="214">
        <v>202000</v>
      </c>
    </row>
    <row r="79" spans="1:2" ht="16.5" thickBot="1">
      <c r="A79" s="201" t="s">
        <v>3006</v>
      </c>
      <c r="B79" s="214">
        <v>240000</v>
      </c>
    </row>
    <row r="80" spans="1:2" ht="16.5" thickBot="1">
      <c r="A80" s="201" t="s">
        <v>3007</v>
      </c>
      <c r="B80" s="214">
        <v>280000</v>
      </c>
    </row>
    <row r="81" spans="1:3" ht="16.5" thickBot="1">
      <c r="A81" s="201" t="s">
        <v>3008</v>
      </c>
      <c r="B81" s="214">
        <v>360000</v>
      </c>
    </row>
    <row r="82" spans="1:3" ht="16.5" thickBot="1">
      <c r="A82" s="201" t="s">
        <v>3009</v>
      </c>
      <c r="B82" s="214">
        <v>420000</v>
      </c>
    </row>
    <row r="83" spans="1:3" ht="16.5" thickBot="1">
      <c r="A83" s="201" t="s">
        <v>3010</v>
      </c>
      <c r="B83" s="214">
        <v>500000</v>
      </c>
    </row>
    <row r="84" spans="1:3" ht="16.5" thickBot="1">
      <c r="A84" s="201" t="s">
        <v>3011</v>
      </c>
      <c r="B84" s="214">
        <v>600000</v>
      </c>
    </row>
    <row r="85" spans="1:3">
      <c r="C85" s="25"/>
    </row>
    <row r="86" spans="1:3" ht="15.75">
      <c r="A86" s="207" t="s">
        <v>5254</v>
      </c>
      <c r="B86" s="208"/>
    </row>
    <row r="87" spans="1:3" ht="16.5" thickBot="1">
      <c r="A87" s="200"/>
    </row>
    <row r="88" spans="1:3" ht="15.75">
      <c r="A88" s="196" t="s">
        <v>401</v>
      </c>
      <c r="B88" s="174" t="s">
        <v>1374</v>
      </c>
    </row>
    <row r="89" spans="1:3" ht="15.75">
      <c r="A89" s="197"/>
      <c r="B89" s="175"/>
    </row>
    <row r="90" spans="1:3" ht="15.75">
      <c r="A90" s="197"/>
      <c r="B90" s="170"/>
    </row>
    <row r="91" spans="1:3" ht="15.75">
      <c r="A91" s="197"/>
      <c r="B91" s="175" t="s">
        <v>5230</v>
      </c>
    </row>
    <row r="92" spans="1:3" ht="16.5" thickBot="1">
      <c r="A92" s="198"/>
      <c r="B92" s="178" t="s">
        <v>5231</v>
      </c>
    </row>
    <row r="93" spans="1:3" s="129" customFormat="1" ht="16.5" thickBot="1">
      <c r="A93" s="277" t="s">
        <v>5237</v>
      </c>
      <c r="B93" s="278">
        <v>4700</v>
      </c>
    </row>
    <row r="94" spans="1:3" s="129" customFormat="1" ht="16.5" thickBot="1">
      <c r="A94" s="277" t="s">
        <v>5238</v>
      </c>
      <c r="B94" s="278">
        <v>5600</v>
      </c>
    </row>
    <row r="95" spans="1:3" s="129" customFormat="1" ht="16.5" thickBot="1">
      <c r="A95" s="277" t="s">
        <v>5239</v>
      </c>
      <c r="B95" s="278">
        <v>6900</v>
      </c>
    </row>
    <row r="96" spans="1:3" s="129" customFormat="1" ht="16.5" thickBot="1">
      <c r="A96" s="277" t="s">
        <v>5240</v>
      </c>
      <c r="B96" s="278">
        <v>9200</v>
      </c>
    </row>
    <row r="97" spans="1:2" s="129" customFormat="1" ht="16.5" thickBot="1">
      <c r="A97" s="277" t="s">
        <v>5241</v>
      </c>
      <c r="B97" s="278">
        <v>16900</v>
      </c>
    </row>
    <row r="98" spans="1:2" s="129" customFormat="1" ht="16.5" thickBot="1">
      <c r="A98" s="277" t="s">
        <v>5242</v>
      </c>
      <c r="B98" s="278">
        <v>19800</v>
      </c>
    </row>
    <row r="99" spans="1:2" s="129" customFormat="1" ht="16.5" thickBot="1">
      <c r="A99" s="277" t="s">
        <v>5243</v>
      </c>
      <c r="B99" s="278">
        <v>50500</v>
      </c>
    </row>
    <row r="100" spans="1:2" s="129" customFormat="1" ht="16.5" thickBot="1">
      <c r="A100" s="277" t="s">
        <v>5244</v>
      </c>
      <c r="B100" s="278">
        <v>65600</v>
      </c>
    </row>
    <row r="101" spans="1:2" s="129" customFormat="1" ht="16.5" thickBot="1">
      <c r="A101" s="277" t="s">
        <v>5245</v>
      </c>
      <c r="B101" s="278">
        <v>73200</v>
      </c>
    </row>
    <row r="102" spans="1:2" ht="15.75">
      <c r="A102" s="195"/>
    </row>
    <row r="103" spans="1:2" ht="15.75">
      <c r="A103" s="200"/>
    </row>
    <row r="104" spans="1:2" ht="15.75">
      <c r="A104" s="183" t="s">
        <v>5255</v>
      </c>
    </row>
    <row r="105" spans="1:2" ht="16.5" thickBot="1">
      <c r="A105" s="200"/>
    </row>
    <row r="106" spans="1:2" ht="16.5" thickBot="1">
      <c r="A106" s="211" t="s">
        <v>5228</v>
      </c>
      <c r="B106" s="211" t="s">
        <v>5246</v>
      </c>
    </row>
    <row r="107" spans="1:2" ht="48.75" customHeight="1" thickBot="1">
      <c r="A107" s="210" t="s">
        <v>5256</v>
      </c>
      <c r="B107" s="209">
        <v>8000</v>
      </c>
    </row>
    <row r="108" spans="1:2" ht="34.5" customHeight="1" thickBot="1">
      <c r="A108" s="210" t="s">
        <v>5257</v>
      </c>
      <c r="B108" s="176">
        <v>11300</v>
      </c>
    </row>
    <row r="109" spans="1:2" ht="32.25" thickBot="1">
      <c r="A109" s="210" t="s">
        <v>5258</v>
      </c>
      <c r="B109" s="176">
        <v>8850</v>
      </c>
    </row>
    <row r="110" spans="1:2" ht="33" customHeight="1" thickBot="1">
      <c r="A110" s="210" t="s">
        <v>5259</v>
      </c>
      <c r="B110" s="176">
        <v>6900</v>
      </c>
    </row>
    <row r="111" spans="1:2" ht="36" customHeight="1" thickBot="1">
      <c r="A111" s="210" t="s">
        <v>5260</v>
      </c>
      <c r="B111" s="176">
        <v>7000</v>
      </c>
    </row>
    <row r="112" spans="1:2" ht="18" customHeight="1" thickBot="1">
      <c r="A112" s="210" t="s">
        <v>3012</v>
      </c>
      <c r="B112" s="179"/>
    </row>
    <row r="113" spans="1:5" ht="18.75" customHeight="1" thickBot="1">
      <c r="A113" s="210" t="s">
        <v>5261</v>
      </c>
      <c r="B113" s="176">
        <v>2500</v>
      </c>
    </row>
    <row r="114" spans="1:5" ht="26.25" customHeight="1" thickBot="1">
      <c r="A114" s="210" t="s">
        <v>5247</v>
      </c>
      <c r="B114" s="176">
        <v>550</v>
      </c>
    </row>
    <row r="115" spans="1:5" ht="409.5" hidden="1" customHeight="1">
      <c r="A115" s="210" t="s">
        <v>5262</v>
      </c>
      <c r="B115" s="176">
        <v>13000</v>
      </c>
    </row>
    <row r="116" spans="1:5" ht="36.75" customHeight="1" thickBot="1">
      <c r="A116" s="210" t="s">
        <v>5263</v>
      </c>
      <c r="B116" s="176">
        <v>10900</v>
      </c>
    </row>
    <row r="117" spans="1:5" ht="36.75" customHeight="1" thickBot="1">
      <c r="A117" s="210" t="s">
        <v>5264</v>
      </c>
      <c r="B117" s="176">
        <v>12500</v>
      </c>
    </row>
    <row r="118" spans="1:5" ht="25.5" customHeight="1" thickBot="1">
      <c r="A118" s="210" t="s">
        <v>5265</v>
      </c>
      <c r="B118" s="209">
        <v>5150</v>
      </c>
    </row>
    <row r="119" spans="1:5" ht="26.25" customHeight="1" thickBot="1">
      <c r="A119" s="210" t="s">
        <v>5266</v>
      </c>
      <c r="B119" s="209">
        <v>5100</v>
      </c>
    </row>
    <row r="120" spans="1:5" ht="52.5" customHeight="1" thickBot="1">
      <c r="A120" s="210" t="s">
        <v>5267</v>
      </c>
      <c r="B120" s="209">
        <v>4100</v>
      </c>
    </row>
    <row r="121" spans="1:5" ht="67.5" customHeight="1">
      <c r="A121" s="215"/>
    </row>
    <row r="122" spans="1:5" s="129" customFormat="1" ht="57" customHeight="1">
      <c r="A122" s="279" t="s">
        <v>5273</v>
      </c>
      <c r="B122" s="280" t="s">
        <v>5274</v>
      </c>
      <c r="C122" s="273" t="s">
        <v>5275</v>
      </c>
      <c r="D122" s="281">
        <v>1890</v>
      </c>
      <c r="E122" s="282" t="s">
        <v>1880</v>
      </c>
    </row>
    <row r="123" spans="1:5" s="129" customFormat="1" ht="70.5" customHeight="1">
      <c r="A123" s="279" t="s">
        <v>5276</v>
      </c>
      <c r="B123" s="280" t="s">
        <v>5274</v>
      </c>
      <c r="C123" s="273" t="s">
        <v>5275</v>
      </c>
      <c r="D123" s="281">
        <v>2250</v>
      </c>
      <c r="E123" s="282" t="s">
        <v>1880</v>
      </c>
    </row>
    <row r="124" spans="1:5" s="129" customFormat="1" ht="31.5">
      <c r="A124" s="279" t="s">
        <v>5277</v>
      </c>
      <c r="B124" s="280" t="s">
        <v>5274</v>
      </c>
      <c r="C124" s="273" t="s">
        <v>5275</v>
      </c>
      <c r="D124" s="281">
        <v>2715</v>
      </c>
      <c r="E124" s="282" t="s">
        <v>1880</v>
      </c>
    </row>
    <row r="125" spans="1:5" s="129" customFormat="1" ht="31.5">
      <c r="A125" s="279" t="s">
        <v>5278</v>
      </c>
      <c r="B125" s="280" t="s">
        <v>5274</v>
      </c>
      <c r="C125" s="273" t="s">
        <v>5275</v>
      </c>
      <c r="D125" s="281">
        <v>4075</v>
      </c>
      <c r="E125" s="282" t="s">
        <v>1880</v>
      </c>
    </row>
    <row r="126" spans="1:5" s="129" customFormat="1" ht="31.5">
      <c r="A126" s="279" t="s">
        <v>5279</v>
      </c>
      <c r="B126" s="280" t="s">
        <v>5274</v>
      </c>
      <c r="C126" s="273" t="s">
        <v>5275</v>
      </c>
      <c r="D126" s="281">
        <v>5430</v>
      </c>
      <c r="E126" s="282" t="s">
        <v>1880</v>
      </c>
    </row>
    <row r="127" spans="1:5" s="129" customFormat="1" ht="31.5">
      <c r="A127" s="279" t="s">
        <v>5280</v>
      </c>
      <c r="B127" s="280" t="s">
        <v>5274</v>
      </c>
      <c r="C127" s="273" t="s">
        <v>5275</v>
      </c>
      <c r="D127" s="281">
        <v>8145</v>
      </c>
      <c r="E127" s="282" t="s">
        <v>1880</v>
      </c>
    </row>
    <row r="128" spans="1:5" s="129" customFormat="1" ht="31.5">
      <c r="A128" s="279" t="s">
        <v>5281</v>
      </c>
      <c r="B128" s="280" t="s">
        <v>5274</v>
      </c>
      <c r="C128" s="273" t="s">
        <v>5275</v>
      </c>
      <c r="D128" s="281">
        <v>10860</v>
      </c>
      <c r="E128" s="282" t="s">
        <v>1880</v>
      </c>
    </row>
    <row r="129" spans="1:5" s="129" customFormat="1" ht="31.5">
      <c r="A129" s="279" t="s">
        <v>5282</v>
      </c>
      <c r="B129" s="280" t="s">
        <v>5274</v>
      </c>
      <c r="C129" s="273" t="s">
        <v>5275</v>
      </c>
      <c r="D129" s="281">
        <v>11680</v>
      </c>
      <c r="E129" s="282" t="s">
        <v>1880</v>
      </c>
    </row>
    <row r="130" spans="1:5" ht="78.75">
      <c r="A130" s="93" t="s">
        <v>5283</v>
      </c>
      <c r="B130" s="42" t="s">
        <v>5284</v>
      </c>
      <c r="C130" s="32" t="s">
        <v>5275</v>
      </c>
      <c r="D130" s="227">
        <v>2333</v>
      </c>
      <c r="E130" s="35" t="s">
        <v>1880</v>
      </c>
    </row>
    <row r="131" spans="1:5" ht="78.75">
      <c r="A131" s="93" t="s">
        <v>5285</v>
      </c>
      <c r="B131" s="42" t="s">
        <v>5284</v>
      </c>
      <c r="C131" s="32" t="s">
        <v>5275</v>
      </c>
      <c r="D131" s="227">
        <v>3480</v>
      </c>
      <c r="E131" s="35" t="s">
        <v>1880</v>
      </c>
    </row>
    <row r="132" spans="1:5" ht="78.75">
      <c r="A132" s="93" t="s">
        <v>5286</v>
      </c>
      <c r="B132" s="42" t="s">
        <v>5284</v>
      </c>
      <c r="C132" s="32" t="s">
        <v>5275</v>
      </c>
      <c r="D132" s="227">
        <v>4026</v>
      </c>
      <c r="E132" s="35" t="s">
        <v>1880</v>
      </c>
    </row>
    <row r="133" spans="1:5" ht="78.75">
      <c r="A133" s="93" t="s">
        <v>5287</v>
      </c>
      <c r="B133" s="42" t="s">
        <v>5284</v>
      </c>
      <c r="C133" s="32" t="s">
        <v>5275</v>
      </c>
      <c r="D133" s="227">
        <v>4574</v>
      </c>
      <c r="E133" s="35" t="s">
        <v>1880</v>
      </c>
    </row>
    <row r="134" spans="1:5" ht="78.75">
      <c r="A134" s="93" t="s">
        <v>5288</v>
      </c>
      <c r="B134" s="42" t="s">
        <v>5284</v>
      </c>
      <c r="C134" s="32" t="s">
        <v>5275</v>
      </c>
      <c r="D134" s="227">
        <v>6105</v>
      </c>
      <c r="E134" s="35" t="s">
        <v>1880</v>
      </c>
    </row>
    <row r="135" spans="1:5" ht="78.75">
      <c r="A135" s="93" t="s">
        <v>5289</v>
      </c>
      <c r="B135" s="42" t="s">
        <v>5284</v>
      </c>
      <c r="C135" s="32" t="s">
        <v>5275</v>
      </c>
      <c r="D135" s="227">
        <v>9675.75</v>
      </c>
      <c r="E135" s="35" t="s">
        <v>1880</v>
      </c>
    </row>
    <row r="136" spans="1:5" ht="78.75">
      <c r="A136" s="93" t="s">
        <v>5290</v>
      </c>
      <c r="B136" s="42" t="s">
        <v>5284</v>
      </c>
      <c r="C136" s="32" t="s">
        <v>5275</v>
      </c>
      <c r="D136" s="227">
        <v>16009.35</v>
      </c>
      <c r="E136" s="35" t="s">
        <v>1880</v>
      </c>
    </row>
    <row r="137" spans="1:5" ht="78.75">
      <c r="A137" s="93" t="s">
        <v>5291</v>
      </c>
      <c r="B137" s="42" t="s">
        <v>5284</v>
      </c>
      <c r="C137" s="32" t="s">
        <v>5275</v>
      </c>
      <c r="D137" s="228">
        <v>22123.37</v>
      </c>
      <c r="E137" s="35" t="s">
        <v>1880</v>
      </c>
    </row>
    <row r="138" spans="1:5" ht="78.75">
      <c r="A138" s="93" t="s">
        <v>5292</v>
      </c>
      <c r="B138" s="42" t="s">
        <v>5284</v>
      </c>
      <c r="C138" s="32" t="s">
        <v>5275</v>
      </c>
      <c r="D138" s="228">
        <v>26398.9</v>
      </c>
      <c r="E138" s="35" t="s">
        <v>1880</v>
      </c>
    </row>
    <row r="139" spans="1:5" ht="78.75">
      <c r="A139" s="93" t="s">
        <v>5293</v>
      </c>
      <c r="B139" s="42" t="s">
        <v>5284</v>
      </c>
      <c r="C139" s="32" t="s">
        <v>5275</v>
      </c>
      <c r="D139" s="228">
        <v>30675.46</v>
      </c>
      <c r="E139" s="35" t="s">
        <v>1880</v>
      </c>
    </row>
    <row r="140" spans="1:5" ht="78.75">
      <c r="A140" s="93" t="s">
        <v>5294</v>
      </c>
      <c r="B140" s="42" t="s">
        <v>5284</v>
      </c>
      <c r="C140" s="32" t="s">
        <v>5275</v>
      </c>
      <c r="D140" s="228">
        <v>42228.97</v>
      </c>
      <c r="E140" s="35" t="s">
        <v>1880</v>
      </c>
    </row>
    <row r="141" spans="1:5" ht="78.75">
      <c r="A141" s="93" t="s">
        <v>5295</v>
      </c>
      <c r="B141" s="42" t="s">
        <v>5284</v>
      </c>
      <c r="C141" s="32" t="s">
        <v>5275</v>
      </c>
      <c r="D141" s="228">
        <v>47504.63</v>
      </c>
      <c r="E141" s="35" t="s">
        <v>1880</v>
      </c>
    </row>
    <row r="142" spans="1:5" ht="78.75">
      <c r="A142" s="93" t="s">
        <v>5296</v>
      </c>
      <c r="B142" s="42" t="s">
        <v>5284</v>
      </c>
      <c r="C142" s="32" t="s">
        <v>5275</v>
      </c>
      <c r="D142" s="228">
        <v>53819</v>
      </c>
      <c r="E142" s="35" t="s">
        <v>1880</v>
      </c>
    </row>
    <row r="143" spans="1:5" ht="78.75">
      <c r="A143" s="93" t="s">
        <v>5297</v>
      </c>
      <c r="B143" s="42" t="s">
        <v>5284</v>
      </c>
      <c r="C143" s="32" t="s">
        <v>5275</v>
      </c>
      <c r="D143" s="228">
        <v>63136</v>
      </c>
      <c r="E143" s="35" t="s">
        <v>1880</v>
      </c>
    </row>
    <row r="144" spans="1:5" ht="78.75">
      <c r="A144" s="93" t="s">
        <v>5298</v>
      </c>
      <c r="B144" s="42" t="s">
        <v>5284</v>
      </c>
      <c r="C144" s="32" t="s">
        <v>5275</v>
      </c>
      <c r="D144" s="228">
        <v>69650</v>
      </c>
      <c r="E144" s="35" t="s">
        <v>1880</v>
      </c>
    </row>
    <row r="145" spans="1:5" ht="78.75">
      <c r="A145" s="93" t="s">
        <v>5299</v>
      </c>
      <c r="B145" s="42" t="s">
        <v>5284</v>
      </c>
      <c r="C145" s="32" t="s">
        <v>5275</v>
      </c>
      <c r="D145" s="228">
        <v>78643</v>
      </c>
      <c r="E145" s="35" t="s">
        <v>1880</v>
      </c>
    </row>
    <row r="146" spans="1:5" ht="78.75">
      <c r="A146" s="93" t="s">
        <v>5300</v>
      </c>
      <c r="B146" s="42" t="s">
        <v>5284</v>
      </c>
      <c r="C146" s="32" t="s">
        <v>5275</v>
      </c>
      <c r="D146" s="229">
        <v>3338</v>
      </c>
      <c r="E146" s="35" t="s">
        <v>1880</v>
      </c>
    </row>
    <row r="147" spans="1:5" ht="78.75">
      <c r="A147" s="93" t="s">
        <v>5301</v>
      </c>
      <c r="B147" s="42" t="s">
        <v>5284</v>
      </c>
      <c r="C147" s="32" t="s">
        <v>5275</v>
      </c>
      <c r="D147" s="228">
        <v>3821</v>
      </c>
      <c r="E147" s="35" t="s">
        <v>1880</v>
      </c>
    </row>
    <row r="148" spans="1:5" ht="78.75">
      <c r="A148" s="93" t="s">
        <v>5302</v>
      </c>
      <c r="B148" s="42" t="s">
        <v>5284</v>
      </c>
      <c r="C148" s="32" t="s">
        <v>5275</v>
      </c>
      <c r="D148" s="228">
        <v>4416</v>
      </c>
      <c r="E148" s="35" t="s">
        <v>1880</v>
      </c>
    </row>
    <row r="149" spans="1:5" ht="78.75">
      <c r="A149" s="93" t="s">
        <v>5303</v>
      </c>
      <c r="B149" s="42" t="s">
        <v>5284</v>
      </c>
      <c r="C149" s="32" t="s">
        <v>5275</v>
      </c>
      <c r="D149" s="228">
        <v>4930</v>
      </c>
      <c r="E149" s="35" t="s">
        <v>1880</v>
      </c>
    </row>
    <row r="150" spans="1:5" ht="78.75">
      <c r="A150" s="93" t="s">
        <v>5304</v>
      </c>
      <c r="B150" s="42" t="s">
        <v>5284</v>
      </c>
      <c r="C150" s="32" t="s">
        <v>5275</v>
      </c>
      <c r="D150" s="227">
        <v>4075</v>
      </c>
      <c r="E150" s="35" t="s">
        <v>1880</v>
      </c>
    </row>
    <row r="151" spans="1:5" ht="78.75">
      <c r="A151" s="93" t="s">
        <v>5305</v>
      </c>
      <c r="B151" s="42" t="s">
        <v>5284</v>
      </c>
      <c r="C151" s="32" t="s">
        <v>5275</v>
      </c>
      <c r="D151" s="227">
        <v>4639</v>
      </c>
      <c r="E151" s="35" t="s">
        <v>1880</v>
      </c>
    </row>
    <row r="152" spans="1:5" ht="78.75">
      <c r="A152" s="93" t="s">
        <v>5306</v>
      </c>
      <c r="B152" s="42" t="s">
        <v>5284</v>
      </c>
      <c r="C152" s="32" t="s">
        <v>5275</v>
      </c>
      <c r="D152" s="227">
        <v>5358</v>
      </c>
      <c r="E152" s="35" t="s">
        <v>1880</v>
      </c>
    </row>
    <row r="153" spans="1:5" ht="78.75">
      <c r="A153" s="93" t="s">
        <v>5307</v>
      </c>
      <c r="B153" s="42" t="s">
        <v>5284</v>
      </c>
      <c r="C153" s="32" t="s">
        <v>5275</v>
      </c>
      <c r="D153" s="227">
        <v>8950</v>
      </c>
      <c r="E153" s="35" t="s">
        <v>1880</v>
      </c>
    </row>
    <row r="154" spans="1:5" ht="78.75">
      <c r="A154" s="93" t="s">
        <v>5308</v>
      </c>
      <c r="B154" s="42" t="s">
        <v>5284</v>
      </c>
      <c r="C154" s="32" t="s">
        <v>5275</v>
      </c>
      <c r="D154" s="227">
        <v>10950</v>
      </c>
      <c r="E154" s="35" t="s">
        <v>1880</v>
      </c>
    </row>
    <row r="155" spans="1:5" ht="78.75">
      <c r="A155" s="93" t="s">
        <v>5309</v>
      </c>
      <c r="B155" s="42" t="s">
        <v>5284</v>
      </c>
      <c r="C155" s="32" t="s">
        <v>5275</v>
      </c>
      <c r="D155" s="227">
        <v>16800</v>
      </c>
      <c r="E155" s="35" t="s">
        <v>1880</v>
      </c>
    </row>
    <row r="156" spans="1:5" ht="78.75">
      <c r="A156" s="93" t="s">
        <v>5310</v>
      </c>
      <c r="B156" s="42" t="s">
        <v>5284</v>
      </c>
      <c r="C156" s="32" t="s">
        <v>5275</v>
      </c>
      <c r="D156" s="228">
        <v>22761.97</v>
      </c>
      <c r="E156" s="35" t="s">
        <v>1880</v>
      </c>
    </row>
    <row r="157" spans="1:5" ht="78.75">
      <c r="A157" s="93" t="s">
        <v>5311</v>
      </c>
      <c r="B157" s="42" t="s">
        <v>5284</v>
      </c>
      <c r="C157" s="32" t="s">
        <v>5275</v>
      </c>
      <c r="D157" s="228">
        <v>27161.1</v>
      </c>
      <c r="E157" s="35" t="s">
        <v>1880</v>
      </c>
    </row>
    <row r="158" spans="1:5" ht="78.75">
      <c r="A158" s="93" t="s">
        <v>5312</v>
      </c>
      <c r="B158" s="42" t="s">
        <v>5284</v>
      </c>
      <c r="C158" s="32" t="s">
        <v>5275</v>
      </c>
      <c r="D158" s="228">
        <v>31561.26</v>
      </c>
      <c r="E158" s="35" t="s">
        <v>1880</v>
      </c>
    </row>
    <row r="159" spans="1:5" ht="78.75">
      <c r="A159" s="93" t="s">
        <v>5313</v>
      </c>
      <c r="B159" s="42" t="s">
        <v>5284</v>
      </c>
      <c r="C159" s="32" t="s">
        <v>5275</v>
      </c>
      <c r="D159" s="228">
        <v>43447.46</v>
      </c>
      <c r="E159" s="35" t="s">
        <v>1880</v>
      </c>
    </row>
    <row r="160" spans="1:5" ht="78.75">
      <c r="A160" s="93" t="s">
        <v>5314</v>
      </c>
      <c r="B160" s="42" t="s">
        <v>5284</v>
      </c>
      <c r="C160" s="32" t="s">
        <v>5275</v>
      </c>
      <c r="D160" s="228">
        <v>48878.65</v>
      </c>
      <c r="E160" s="35" t="s">
        <v>1880</v>
      </c>
    </row>
    <row r="161" spans="1:5" ht="78.75">
      <c r="A161" s="93" t="s">
        <v>5315</v>
      </c>
      <c r="B161" s="42" t="s">
        <v>5284</v>
      </c>
      <c r="C161" s="32" t="s">
        <v>5275</v>
      </c>
      <c r="D161" s="230">
        <v>7532</v>
      </c>
      <c r="E161" s="35" t="s">
        <v>1880</v>
      </c>
    </row>
    <row r="162" spans="1:5" ht="78.75">
      <c r="A162" s="93" t="s">
        <v>5316</v>
      </c>
      <c r="B162" s="42" t="s">
        <v>5284</v>
      </c>
      <c r="C162" s="32" t="s">
        <v>5275</v>
      </c>
      <c r="D162" s="230">
        <v>12483</v>
      </c>
      <c r="E162" s="35" t="s">
        <v>1880</v>
      </c>
    </row>
    <row r="163" spans="1:5" ht="78.75">
      <c r="A163" s="93" t="s">
        <v>5317</v>
      </c>
      <c r="B163" s="42" t="s">
        <v>5284</v>
      </c>
      <c r="C163" s="32" t="s">
        <v>5275</v>
      </c>
      <c r="D163" s="230">
        <v>20310</v>
      </c>
      <c r="E163" s="35" t="s">
        <v>1880</v>
      </c>
    </row>
    <row r="164" spans="1:5" ht="78.75">
      <c r="A164" s="93" t="s">
        <v>5318</v>
      </c>
      <c r="B164" s="42" t="s">
        <v>5284</v>
      </c>
      <c r="C164" s="32" t="s">
        <v>5275</v>
      </c>
      <c r="D164" s="228">
        <v>56525</v>
      </c>
      <c r="E164" s="35" t="s">
        <v>1880</v>
      </c>
    </row>
    <row r="165" spans="1:5" ht="78.75">
      <c r="A165" s="93" t="s">
        <v>5319</v>
      </c>
      <c r="B165" s="42" t="s">
        <v>5284</v>
      </c>
      <c r="C165" s="32" t="s">
        <v>5275</v>
      </c>
      <c r="D165" s="228">
        <v>65756</v>
      </c>
      <c r="E165" s="35" t="s">
        <v>1880</v>
      </c>
    </row>
    <row r="166" spans="1:5" ht="78.75">
      <c r="A166" s="262" t="s">
        <v>5320</v>
      </c>
      <c r="B166" s="42" t="s">
        <v>5284</v>
      </c>
      <c r="C166" s="32" t="s">
        <v>5275</v>
      </c>
      <c r="D166" s="263">
        <v>74663</v>
      </c>
      <c r="E166" s="35" t="s">
        <v>1880</v>
      </c>
    </row>
    <row r="167" spans="1:5" ht="78.75">
      <c r="A167" s="262"/>
      <c r="B167" s="42" t="s">
        <v>5284</v>
      </c>
      <c r="C167" s="32" t="s">
        <v>5275</v>
      </c>
      <c r="D167" s="264"/>
      <c r="E167" s="35" t="s">
        <v>1880</v>
      </c>
    </row>
    <row r="168" spans="1:5" ht="78.75">
      <c r="A168" s="262" t="s">
        <v>5321</v>
      </c>
      <c r="B168" s="42" t="s">
        <v>5284</v>
      </c>
      <c r="C168" s="32" t="s">
        <v>5275</v>
      </c>
      <c r="D168" s="263">
        <v>82140.26981170506</v>
      </c>
      <c r="E168" s="35" t="s">
        <v>1880</v>
      </c>
    </row>
    <row r="169" spans="1:5" ht="78.75">
      <c r="A169" s="262"/>
      <c r="B169" s="42" t="s">
        <v>5284</v>
      </c>
      <c r="C169" s="32" t="s">
        <v>5275</v>
      </c>
      <c r="D169" s="264"/>
      <c r="E169" s="35" t="s">
        <v>1880</v>
      </c>
    </row>
    <row r="170" spans="1:5" ht="78.75">
      <c r="A170" s="93" t="s">
        <v>5322</v>
      </c>
      <c r="B170" s="42" t="s">
        <v>5284</v>
      </c>
      <c r="C170" s="32" t="s">
        <v>5275</v>
      </c>
      <c r="D170" s="231">
        <v>2042</v>
      </c>
      <c r="E170" s="35" t="s">
        <v>1880</v>
      </c>
    </row>
    <row r="171" spans="1:5" ht="78.75">
      <c r="A171" s="93" t="s">
        <v>5323</v>
      </c>
      <c r="B171" s="42" t="s">
        <v>5284</v>
      </c>
      <c r="C171" s="32" t="s">
        <v>5275</v>
      </c>
      <c r="D171" s="232">
        <v>2684</v>
      </c>
      <c r="E171" s="35" t="s">
        <v>1880</v>
      </c>
    </row>
    <row r="172" spans="1:5" ht="78.75">
      <c r="A172" s="93" t="s">
        <v>5324</v>
      </c>
      <c r="B172" s="42" t="s">
        <v>5284</v>
      </c>
      <c r="C172" s="32" t="s">
        <v>5275</v>
      </c>
      <c r="D172" s="232">
        <v>3582</v>
      </c>
      <c r="E172" s="35" t="s">
        <v>1880</v>
      </c>
    </row>
    <row r="173" spans="1:5" ht="78.75">
      <c r="A173" s="93" t="s">
        <v>5325</v>
      </c>
      <c r="B173" s="42" t="s">
        <v>5284</v>
      </c>
      <c r="C173" s="32" t="s">
        <v>5275</v>
      </c>
      <c r="D173" s="232">
        <v>4630</v>
      </c>
      <c r="E173" s="35" t="s">
        <v>1880</v>
      </c>
    </row>
    <row r="174" spans="1:5" ht="78.75">
      <c r="A174" s="93" t="s">
        <v>5326</v>
      </c>
      <c r="B174" s="42" t="s">
        <v>5284</v>
      </c>
      <c r="C174" s="32" t="s">
        <v>5275</v>
      </c>
      <c r="D174" s="232">
        <v>6134</v>
      </c>
      <c r="E174" s="35" t="s">
        <v>1880</v>
      </c>
    </row>
    <row r="175" spans="1:5" ht="78.75">
      <c r="A175" s="93" t="s">
        <v>5327</v>
      </c>
      <c r="B175" s="42" t="s">
        <v>5284</v>
      </c>
      <c r="C175" s="32" t="s">
        <v>5275</v>
      </c>
      <c r="D175" s="232">
        <v>10149</v>
      </c>
      <c r="E175" s="35" t="s">
        <v>1880</v>
      </c>
    </row>
    <row r="176" spans="1:5" ht="78.75">
      <c r="A176" s="93" t="s">
        <v>5328</v>
      </c>
      <c r="B176" s="42" t="s">
        <v>5329</v>
      </c>
      <c r="C176" s="32" t="s">
        <v>5275</v>
      </c>
      <c r="D176" s="230">
        <v>18820.16</v>
      </c>
      <c r="E176" s="35" t="s">
        <v>1880</v>
      </c>
    </row>
    <row r="177" spans="1:5" ht="78.75">
      <c r="A177" s="93" t="s">
        <v>5330</v>
      </c>
      <c r="B177" s="42" t="s">
        <v>5329</v>
      </c>
      <c r="C177" s="32" t="s">
        <v>5275</v>
      </c>
      <c r="D177" s="230">
        <v>31325.39</v>
      </c>
      <c r="E177" s="35" t="s">
        <v>1880</v>
      </c>
    </row>
    <row r="178" spans="1:5" ht="78.75">
      <c r="A178" s="93" t="s">
        <v>5331</v>
      </c>
      <c r="B178" s="42" t="s">
        <v>5329</v>
      </c>
      <c r="C178" s="32" t="s">
        <v>5275</v>
      </c>
      <c r="D178" s="230">
        <v>51823.42</v>
      </c>
      <c r="E178" s="35" t="s">
        <v>1880</v>
      </c>
    </row>
    <row r="179" spans="1:5" ht="78.75">
      <c r="A179" s="93" t="s">
        <v>5332</v>
      </c>
      <c r="B179" s="42" t="s">
        <v>5329</v>
      </c>
      <c r="C179" s="32" t="s">
        <v>5275</v>
      </c>
      <c r="D179" s="228">
        <v>73161</v>
      </c>
      <c r="E179" s="35" t="s">
        <v>1880</v>
      </c>
    </row>
    <row r="180" spans="1:5" ht="78.75">
      <c r="A180" s="93" t="s">
        <v>5333</v>
      </c>
      <c r="B180" s="42" t="s">
        <v>5329</v>
      </c>
      <c r="C180" s="32" t="s">
        <v>5275</v>
      </c>
      <c r="D180" s="228">
        <v>86246</v>
      </c>
      <c r="E180" s="35" t="s">
        <v>1880</v>
      </c>
    </row>
    <row r="181" spans="1:5" ht="78.75">
      <c r="A181" s="93" t="s">
        <v>5334</v>
      </c>
      <c r="B181" s="42" t="s">
        <v>5329</v>
      </c>
      <c r="C181" s="32" t="s">
        <v>5275</v>
      </c>
      <c r="D181" s="228">
        <v>100861</v>
      </c>
      <c r="E181" s="35" t="s">
        <v>1880</v>
      </c>
    </row>
    <row r="182" spans="1:5" ht="78.75">
      <c r="A182" s="93" t="s">
        <v>5335</v>
      </c>
      <c r="B182" s="42" t="s">
        <v>5329</v>
      </c>
      <c r="C182" s="32" t="s">
        <v>5275</v>
      </c>
      <c r="D182" s="228">
        <v>137415</v>
      </c>
      <c r="E182" s="35" t="s">
        <v>1880</v>
      </c>
    </row>
    <row r="183" spans="1:5" ht="78.75">
      <c r="A183" s="93" t="s">
        <v>5336</v>
      </c>
      <c r="B183" s="42" t="s">
        <v>5329</v>
      </c>
      <c r="C183" s="32" t="s">
        <v>5275</v>
      </c>
      <c r="D183" s="228">
        <v>152794</v>
      </c>
      <c r="E183" s="35" t="s">
        <v>1880</v>
      </c>
    </row>
    <row r="184" spans="1:5" ht="78.75">
      <c r="A184" s="93" t="s">
        <v>5337</v>
      </c>
      <c r="B184" s="42" t="s">
        <v>5329</v>
      </c>
      <c r="C184" s="32" t="s">
        <v>5275</v>
      </c>
      <c r="D184" s="228">
        <v>166023</v>
      </c>
      <c r="E184" s="35" t="s">
        <v>1880</v>
      </c>
    </row>
    <row r="185" spans="1:5" ht="78.75">
      <c r="A185" s="93" t="s">
        <v>5338</v>
      </c>
      <c r="B185" s="42" t="s">
        <v>5329</v>
      </c>
      <c r="C185" s="32" t="s">
        <v>5275</v>
      </c>
      <c r="D185" s="228">
        <v>198156</v>
      </c>
      <c r="E185" s="35" t="s">
        <v>1880</v>
      </c>
    </row>
    <row r="186" spans="1:5" ht="78.75">
      <c r="A186" s="93" t="s">
        <v>5339</v>
      </c>
      <c r="B186" s="42" t="s">
        <v>5329</v>
      </c>
      <c r="C186" s="32" t="s">
        <v>5275</v>
      </c>
      <c r="D186" s="228">
        <v>217593</v>
      </c>
      <c r="E186" s="35" t="s">
        <v>1880</v>
      </c>
    </row>
    <row r="187" spans="1:5" ht="78.75">
      <c r="A187" s="93" t="s">
        <v>5340</v>
      </c>
      <c r="B187" s="42" t="s">
        <v>5329</v>
      </c>
      <c r="C187" s="32" t="s">
        <v>5275</v>
      </c>
      <c r="D187" s="228">
        <v>229038</v>
      </c>
      <c r="E187" s="35" t="s">
        <v>1880</v>
      </c>
    </row>
    <row r="188" spans="1:5" ht="78.75">
      <c r="A188" s="93" t="s">
        <v>5341</v>
      </c>
      <c r="B188" s="42" t="s">
        <v>5329</v>
      </c>
      <c r="C188" s="32" t="s">
        <v>5275</v>
      </c>
      <c r="D188" s="228">
        <v>82771</v>
      </c>
      <c r="E188" s="35" t="s">
        <v>1880</v>
      </c>
    </row>
    <row r="189" spans="1:5" ht="78.75">
      <c r="A189" s="93" t="s">
        <v>5342</v>
      </c>
      <c r="B189" s="42" t="s">
        <v>5329</v>
      </c>
      <c r="C189" s="32" t="s">
        <v>5275</v>
      </c>
      <c r="D189" s="228">
        <v>97578</v>
      </c>
      <c r="E189" s="35" t="s">
        <v>1880</v>
      </c>
    </row>
    <row r="190" spans="1:5" ht="78.75">
      <c r="A190" s="93" t="s">
        <v>5343</v>
      </c>
      <c r="B190" s="42" t="s">
        <v>5329</v>
      </c>
      <c r="C190" s="32" t="s">
        <v>5275</v>
      </c>
      <c r="D190" s="228">
        <v>115844</v>
      </c>
      <c r="E190" s="35" t="s">
        <v>1880</v>
      </c>
    </row>
    <row r="191" spans="1:5" ht="78.75">
      <c r="A191" s="93" t="s">
        <v>5344</v>
      </c>
      <c r="B191" s="42" t="s">
        <v>5329</v>
      </c>
      <c r="C191" s="32" t="s">
        <v>5275</v>
      </c>
      <c r="D191" s="228">
        <v>154214</v>
      </c>
      <c r="E191" s="35" t="s">
        <v>1880</v>
      </c>
    </row>
    <row r="192" spans="1:5" ht="78.75">
      <c r="A192" s="93" t="s">
        <v>5345</v>
      </c>
      <c r="B192" s="42" t="s">
        <v>5329</v>
      </c>
      <c r="C192" s="32" t="s">
        <v>5275</v>
      </c>
      <c r="D192" s="233">
        <v>166752</v>
      </c>
      <c r="E192" s="35" t="s">
        <v>1880</v>
      </c>
    </row>
    <row r="193" spans="1:5" ht="78.75">
      <c r="A193" s="93" t="s">
        <v>5346</v>
      </c>
      <c r="B193" s="42" t="s">
        <v>5329</v>
      </c>
      <c r="C193" s="32" t="s">
        <v>5275</v>
      </c>
      <c r="D193" s="230">
        <v>24830</v>
      </c>
      <c r="E193" s="35" t="s">
        <v>1880</v>
      </c>
    </row>
    <row r="194" spans="1:5" ht="78.75">
      <c r="A194" s="93" t="s">
        <v>5347</v>
      </c>
      <c r="B194" s="42" t="s">
        <v>5329</v>
      </c>
      <c r="C194" s="32" t="s">
        <v>5275</v>
      </c>
      <c r="D194" s="230">
        <v>41213</v>
      </c>
      <c r="E194" s="35" t="s">
        <v>1880</v>
      </c>
    </row>
    <row r="195" spans="1:5" ht="78.75">
      <c r="A195" s="93" t="s">
        <v>5348</v>
      </c>
      <c r="B195" s="42" t="s">
        <v>5329</v>
      </c>
      <c r="C195" s="32" t="s">
        <v>5275</v>
      </c>
      <c r="D195" s="230">
        <v>60903</v>
      </c>
      <c r="E195" s="35" t="s">
        <v>1880</v>
      </c>
    </row>
    <row r="196" spans="1:5" ht="78.75">
      <c r="A196" s="93" t="s">
        <v>5349</v>
      </c>
      <c r="B196" s="42" t="s">
        <v>5329</v>
      </c>
      <c r="C196" s="32" t="s">
        <v>5275</v>
      </c>
      <c r="D196" s="228">
        <v>174343</v>
      </c>
      <c r="E196" s="35" t="s">
        <v>1880</v>
      </c>
    </row>
    <row r="197" spans="1:5" ht="78.75">
      <c r="A197" s="93" t="s">
        <v>5350</v>
      </c>
      <c r="B197" s="42" t="s">
        <v>5329</v>
      </c>
      <c r="C197" s="32" t="s">
        <v>5275</v>
      </c>
      <c r="D197" s="228">
        <v>205141</v>
      </c>
      <c r="E197" s="35" t="s">
        <v>1880</v>
      </c>
    </row>
    <row r="198" spans="1:5" ht="78.75">
      <c r="A198" s="93" t="s">
        <v>5351</v>
      </c>
      <c r="B198" s="42" t="s">
        <v>5329</v>
      </c>
      <c r="C198" s="32" t="s">
        <v>5275</v>
      </c>
      <c r="D198" s="228">
        <v>228462</v>
      </c>
      <c r="E198" s="35" t="s">
        <v>1880</v>
      </c>
    </row>
    <row r="199" spans="1:5" ht="78.75">
      <c r="A199" s="93" t="s">
        <v>5352</v>
      </c>
      <c r="B199" s="42" t="s">
        <v>5329</v>
      </c>
      <c r="C199" s="32" t="s">
        <v>5275</v>
      </c>
      <c r="D199" s="228">
        <v>237777</v>
      </c>
      <c r="E199" s="35" t="s">
        <v>1880</v>
      </c>
    </row>
    <row r="200" spans="1:5" ht="126">
      <c r="A200" s="93" t="s">
        <v>5353</v>
      </c>
      <c r="B200" s="42" t="s">
        <v>5354</v>
      </c>
      <c r="C200" s="32" t="s">
        <v>5355</v>
      </c>
      <c r="D200" s="234">
        <v>8100</v>
      </c>
      <c r="E200" s="35" t="s">
        <v>1880</v>
      </c>
    </row>
    <row r="201" spans="1:5" ht="126">
      <c r="A201" s="93" t="s">
        <v>5356</v>
      </c>
      <c r="B201" s="42" t="s">
        <v>5354</v>
      </c>
      <c r="C201" s="32" t="s">
        <v>5355</v>
      </c>
      <c r="D201" s="234">
        <v>10000</v>
      </c>
      <c r="E201" s="35" t="s">
        <v>1880</v>
      </c>
    </row>
    <row r="202" spans="1:5" ht="126">
      <c r="A202" s="93" t="s">
        <v>5357</v>
      </c>
      <c r="B202" s="42" t="s">
        <v>5354</v>
      </c>
      <c r="C202" s="32" t="s">
        <v>5355</v>
      </c>
      <c r="D202" s="234">
        <v>9000</v>
      </c>
      <c r="E202" s="35" t="s">
        <v>1880</v>
      </c>
    </row>
    <row r="203" spans="1:5" ht="126">
      <c r="A203" s="93" t="s">
        <v>5358</v>
      </c>
      <c r="B203" s="42" t="s">
        <v>5359</v>
      </c>
      <c r="C203" s="32" t="s">
        <v>5355</v>
      </c>
      <c r="D203" s="234">
        <v>8500</v>
      </c>
      <c r="E203" s="35" t="s">
        <v>1880</v>
      </c>
    </row>
    <row r="204" spans="1:5" ht="126">
      <c r="A204" s="93" t="s">
        <v>5360</v>
      </c>
      <c r="B204" s="42" t="s">
        <v>5359</v>
      </c>
      <c r="C204" s="32" t="s">
        <v>5355</v>
      </c>
      <c r="D204" s="234">
        <v>10000</v>
      </c>
      <c r="E204" s="35" t="s">
        <v>1880</v>
      </c>
    </row>
    <row r="205" spans="1:5" ht="126">
      <c r="A205" s="93" t="s">
        <v>5361</v>
      </c>
      <c r="B205" s="42" t="s">
        <v>5359</v>
      </c>
      <c r="C205" s="32" t="s">
        <v>5355</v>
      </c>
      <c r="D205" s="234">
        <v>10000</v>
      </c>
      <c r="E205" s="35" t="s">
        <v>1880</v>
      </c>
    </row>
    <row r="206" spans="1:5" ht="126">
      <c r="A206" s="93" t="s">
        <v>5362</v>
      </c>
      <c r="B206" s="42" t="s">
        <v>5363</v>
      </c>
      <c r="C206" s="32" t="s">
        <v>5355</v>
      </c>
      <c r="D206" s="234">
        <v>11500</v>
      </c>
      <c r="E206" s="35" t="s">
        <v>1880</v>
      </c>
    </row>
    <row r="207" spans="1:5" ht="126">
      <c r="A207" s="93" t="s">
        <v>5364</v>
      </c>
      <c r="B207" s="42" t="s">
        <v>5363</v>
      </c>
      <c r="C207" s="32" t="s">
        <v>5355</v>
      </c>
      <c r="D207" s="234">
        <v>14000</v>
      </c>
      <c r="E207" s="35" t="s">
        <v>1880</v>
      </c>
    </row>
    <row r="208" spans="1:5" ht="126">
      <c r="A208" s="93" t="s">
        <v>5365</v>
      </c>
      <c r="B208" s="42" t="s">
        <v>5363</v>
      </c>
      <c r="C208" s="32" t="s">
        <v>5355</v>
      </c>
      <c r="D208" s="234">
        <v>13000</v>
      </c>
      <c r="E208" s="35" t="s">
        <v>1880</v>
      </c>
    </row>
    <row r="209" spans="1:5" ht="126">
      <c r="A209" s="93" t="s">
        <v>5366</v>
      </c>
      <c r="B209" s="42" t="s">
        <v>5363</v>
      </c>
      <c r="C209" s="32" t="s">
        <v>5355</v>
      </c>
      <c r="D209" s="234">
        <v>11500</v>
      </c>
      <c r="E209" s="35" t="s">
        <v>1880</v>
      </c>
    </row>
    <row r="210" spans="1:5" ht="126">
      <c r="A210" s="93" t="s">
        <v>5367</v>
      </c>
      <c r="B210" s="42" t="s">
        <v>5363</v>
      </c>
      <c r="C210" s="32" t="s">
        <v>5355</v>
      </c>
      <c r="D210" s="234">
        <v>14000</v>
      </c>
      <c r="E210" s="35" t="s">
        <v>1880</v>
      </c>
    </row>
    <row r="211" spans="1:5" ht="126">
      <c r="A211" s="93" t="s">
        <v>5368</v>
      </c>
      <c r="B211" s="42" t="s">
        <v>5363</v>
      </c>
      <c r="C211" s="32" t="s">
        <v>5355</v>
      </c>
      <c r="D211" s="234">
        <v>13000</v>
      </c>
      <c r="E211" s="35" t="s">
        <v>1880</v>
      </c>
    </row>
    <row r="212" spans="1:5" ht="126">
      <c r="A212" s="93" t="s">
        <v>5369</v>
      </c>
      <c r="B212" s="42" t="s">
        <v>5370</v>
      </c>
      <c r="C212" s="32" t="s">
        <v>5355</v>
      </c>
      <c r="D212" s="234">
        <v>15000</v>
      </c>
      <c r="E212" s="35" t="s">
        <v>1880</v>
      </c>
    </row>
    <row r="213" spans="1:5" ht="126">
      <c r="A213" s="93" t="s">
        <v>5371</v>
      </c>
      <c r="B213" s="42" t="s">
        <v>5370</v>
      </c>
      <c r="C213" s="32" t="s">
        <v>5355</v>
      </c>
      <c r="D213" s="234">
        <v>19000</v>
      </c>
      <c r="E213" s="35" t="s">
        <v>1880</v>
      </c>
    </row>
    <row r="214" spans="1:5" ht="126">
      <c r="A214" s="93" t="s">
        <v>5372</v>
      </c>
      <c r="B214" s="42" t="s">
        <v>5370</v>
      </c>
      <c r="C214" s="32" t="s">
        <v>5355</v>
      </c>
      <c r="D214" s="234">
        <v>16000</v>
      </c>
      <c r="E214" s="35" t="s">
        <v>1880</v>
      </c>
    </row>
    <row r="215" spans="1:5" ht="126">
      <c r="A215" s="93" t="s">
        <v>5373</v>
      </c>
      <c r="B215" s="42" t="s">
        <v>5374</v>
      </c>
      <c r="C215" s="32" t="s">
        <v>5355</v>
      </c>
      <c r="D215" s="234">
        <v>18000</v>
      </c>
      <c r="E215" s="35" t="s">
        <v>1880</v>
      </c>
    </row>
    <row r="216" spans="1:5" ht="126">
      <c r="A216" s="93" t="s">
        <v>5375</v>
      </c>
      <c r="B216" s="42" t="s">
        <v>5374</v>
      </c>
      <c r="C216" s="32" t="s">
        <v>5355</v>
      </c>
      <c r="D216" s="234">
        <v>22000</v>
      </c>
      <c r="E216" s="35" t="s">
        <v>1880</v>
      </c>
    </row>
    <row r="217" spans="1:5" ht="126">
      <c r="A217" s="93" t="s">
        <v>5376</v>
      </c>
      <c r="B217" s="42" t="s">
        <v>5374</v>
      </c>
      <c r="C217" s="32" t="s">
        <v>5355</v>
      </c>
      <c r="D217" s="234">
        <v>18000</v>
      </c>
      <c r="E217" s="235" t="s">
        <v>1880</v>
      </c>
    </row>
    <row r="218" spans="1:5" ht="94.5">
      <c r="A218" s="93" t="s">
        <v>5377</v>
      </c>
      <c r="B218" s="42" t="s">
        <v>5378</v>
      </c>
      <c r="C218" s="32" t="s">
        <v>5355</v>
      </c>
      <c r="D218" s="234">
        <v>32000</v>
      </c>
      <c r="E218" s="35" t="s">
        <v>1880</v>
      </c>
    </row>
    <row r="219" spans="1:5" ht="94.5">
      <c r="A219" s="93" t="s">
        <v>5379</v>
      </c>
      <c r="B219" s="42" t="s">
        <v>5380</v>
      </c>
      <c r="C219" s="32" t="s">
        <v>5355</v>
      </c>
      <c r="D219" s="234">
        <v>35000</v>
      </c>
      <c r="E219" s="35" t="s">
        <v>1880</v>
      </c>
    </row>
    <row r="220" spans="1:5" ht="63">
      <c r="A220" s="93" t="s">
        <v>5381</v>
      </c>
      <c r="B220" s="42" t="s">
        <v>5382</v>
      </c>
      <c r="C220" s="32" t="s">
        <v>5275</v>
      </c>
      <c r="D220" s="236">
        <v>3200</v>
      </c>
      <c r="E220" s="35" t="s">
        <v>1880</v>
      </c>
    </row>
    <row r="221" spans="1:5" ht="63">
      <c r="A221" s="93" t="s">
        <v>5383</v>
      </c>
      <c r="B221" s="42" t="s">
        <v>5382</v>
      </c>
      <c r="C221" s="32" t="s">
        <v>5275</v>
      </c>
      <c r="D221" s="236">
        <v>3600</v>
      </c>
      <c r="E221" s="35" t="s">
        <v>1880</v>
      </c>
    </row>
    <row r="222" spans="1:5" ht="63">
      <c r="A222" s="93" t="s">
        <v>5384</v>
      </c>
      <c r="B222" s="42" t="s">
        <v>5382</v>
      </c>
      <c r="C222" s="32" t="s">
        <v>5275</v>
      </c>
      <c r="D222" s="236">
        <v>3900</v>
      </c>
      <c r="E222" s="35" t="s">
        <v>1880</v>
      </c>
    </row>
    <row r="223" spans="1:5" ht="63">
      <c r="A223" s="93" t="s">
        <v>5385</v>
      </c>
      <c r="B223" s="42" t="s">
        <v>5382</v>
      </c>
      <c r="C223" s="32" t="s">
        <v>5275</v>
      </c>
      <c r="D223" s="236">
        <v>2800</v>
      </c>
      <c r="E223" s="35" t="s">
        <v>1880</v>
      </c>
    </row>
    <row r="224" spans="1:5" ht="63">
      <c r="A224" s="93" t="s">
        <v>5386</v>
      </c>
      <c r="B224" s="42" t="s">
        <v>5382</v>
      </c>
      <c r="C224" s="32" t="s">
        <v>5275</v>
      </c>
      <c r="D224" s="236">
        <v>3100</v>
      </c>
      <c r="E224" s="35" t="s">
        <v>1880</v>
      </c>
    </row>
    <row r="225" spans="1:5" ht="63">
      <c r="A225" s="93" t="s">
        <v>5387</v>
      </c>
      <c r="B225" s="42" t="s">
        <v>5382</v>
      </c>
      <c r="C225" s="32" t="s">
        <v>5275</v>
      </c>
      <c r="D225" s="236">
        <v>3400</v>
      </c>
      <c r="E225" s="35" t="s">
        <v>1880</v>
      </c>
    </row>
    <row r="226" spans="1:5" ht="63">
      <c r="A226" s="93" t="s">
        <v>5388</v>
      </c>
      <c r="B226" s="42" t="s">
        <v>5382</v>
      </c>
      <c r="C226" s="32" t="s">
        <v>5275</v>
      </c>
      <c r="D226" s="236">
        <v>4500</v>
      </c>
      <c r="E226" s="35" t="s">
        <v>1880</v>
      </c>
    </row>
    <row r="227" spans="1:5" ht="63">
      <c r="A227" s="93" t="s">
        <v>5389</v>
      </c>
      <c r="B227" s="42" t="s">
        <v>5382</v>
      </c>
      <c r="C227" s="32" t="s">
        <v>5275</v>
      </c>
      <c r="D227" s="236">
        <v>7450</v>
      </c>
      <c r="E227" s="35" t="s">
        <v>1880</v>
      </c>
    </row>
    <row r="228" spans="1:5" ht="63">
      <c r="A228" s="93" t="s">
        <v>5390</v>
      </c>
      <c r="B228" s="42" t="s">
        <v>5382</v>
      </c>
      <c r="C228" s="32" t="s">
        <v>5275</v>
      </c>
      <c r="D228" s="236">
        <v>12198</v>
      </c>
      <c r="E228" s="35" t="s">
        <v>1880</v>
      </c>
    </row>
    <row r="229" spans="1:5" ht="63">
      <c r="A229" s="93" t="s">
        <v>5391</v>
      </c>
      <c r="B229" s="42" t="s">
        <v>5382</v>
      </c>
      <c r="C229" s="32" t="s">
        <v>5275</v>
      </c>
      <c r="D229" s="236">
        <v>24300</v>
      </c>
      <c r="E229" s="35" t="s">
        <v>1880</v>
      </c>
    </row>
    <row r="230" spans="1:5" ht="63">
      <c r="A230" s="93" t="s">
        <v>5392</v>
      </c>
      <c r="B230" s="42" t="s">
        <v>5382</v>
      </c>
      <c r="C230" s="32" t="s">
        <v>5275</v>
      </c>
      <c r="D230" s="236">
        <v>27500</v>
      </c>
      <c r="E230" s="35" t="s">
        <v>1880</v>
      </c>
    </row>
    <row r="231" spans="1:5" ht="63">
      <c r="A231" s="93" t="s">
        <v>5393</v>
      </c>
      <c r="B231" s="42" t="s">
        <v>5382</v>
      </c>
      <c r="C231" s="32" t="s">
        <v>5275</v>
      </c>
      <c r="D231" s="236">
        <v>30613</v>
      </c>
      <c r="E231" s="35" t="s">
        <v>1880</v>
      </c>
    </row>
    <row r="232" spans="1:5" ht="63">
      <c r="A232" s="93" t="s">
        <v>5394</v>
      </c>
      <c r="B232" s="42" t="s">
        <v>5382</v>
      </c>
      <c r="C232" s="32" t="s">
        <v>5275</v>
      </c>
      <c r="D232" s="236">
        <v>34752</v>
      </c>
      <c r="E232" s="35" t="s">
        <v>1880</v>
      </c>
    </row>
    <row r="233" spans="1:5" ht="63">
      <c r="A233" s="93" t="s">
        <v>5395</v>
      </c>
      <c r="B233" s="42" t="s">
        <v>5382</v>
      </c>
      <c r="C233" s="32" t="s">
        <v>5275</v>
      </c>
      <c r="D233" s="231">
        <v>47692</v>
      </c>
      <c r="E233" s="35" t="s">
        <v>1880</v>
      </c>
    </row>
    <row r="234" spans="1:5" ht="63">
      <c r="A234" s="93" t="s">
        <v>5396</v>
      </c>
      <c r="B234" s="42" t="s">
        <v>5382</v>
      </c>
      <c r="C234" s="32" t="s">
        <v>5275</v>
      </c>
      <c r="D234" s="231">
        <v>47692</v>
      </c>
      <c r="E234" s="35" t="s">
        <v>1880</v>
      </c>
    </row>
    <row r="235" spans="1:5" ht="63">
      <c r="A235" s="93" t="s">
        <v>5397</v>
      </c>
      <c r="B235" s="42" t="s">
        <v>5382</v>
      </c>
      <c r="C235" s="32" t="s">
        <v>5275</v>
      </c>
      <c r="D235" s="231">
        <v>54780</v>
      </c>
      <c r="E235" s="35" t="s">
        <v>1880</v>
      </c>
    </row>
    <row r="236" spans="1:5" ht="63">
      <c r="A236" s="93" t="s">
        <v>5398</v>
      </c>
      <c r="B236" s="42" t="s">
        <v>5382</v>
      </c>
      <c r="C236" s="32" t="s">
        <v>5275</v>
      </c>
      <c r="D236" s="231">
        <v>54780</v>
      </c>
      <c r="E236" s="35" t="s">
        <v>1880</v>
      </c>
    </row>
    <row r="237" spans="1:5" ht="63">
      <c r="A237" s="93" t="s">
        <v>5399</v>
      </c>
      <c r="B237" s="42" t="s">
        <v>5382</v>
      </c>
      <c r="C237" s="32" t="s">
        <v>5275</v>
      </c>
      <c r="D237" s="231">
        <v>59614</v>
      </c>
      <c r="E237" s="35" t="s">
        <v>1880</v>
      </c>
    </row>
    <row r="238" spans="1:5" ht="63">
      <c r="A238" s="93" t="s">
        <v>5400</v>
      </c>
      <c r="B238" s="42" t="s">
        <v>5382</v>
      </c>
      <c r="C238" s="32" t="s">
        <v>5275</v>
      </c>
      <c r="D238" s="231">
        <v>64448</v>
      </c>
      <c r="E238" s="35" t="s">
        <v>1880</v>
      </c>
    </row>
    <row r="239" spans="1:5" ht="63">
      <c r="A239" s="93" t="s">
        <v>5401</v>
      </c>
      <c r="B239" s="42" t="s">
        <v>5402</v>
      </c>
      <c r="C239" s="32" t="s">
        <v>5275</v>
      </c>
      <c r="D239" s="236">
        <v>16000</v>
      </c>
      <c r="E239" s="35" t="s">
        <v>1880</v>
      </c>
    </row>
    <row r="240" spans="1:5" ht="15.75">
      <c r="A240" s="93" t="s">
        <v>5403</v>
      </c>
      <c r="B240" s="32" t="s">
        <v>5404</v>
      </c>
      <c r="C240" s="32" t="s">
        <v>5405</v>
      </c>
      <c r="D240" s="237">
        <v>42</v>
      </c>
      <c r="E240" s="35" t="s">
        <v>1880</v>
      </c>
    </row>
    <row r="241" spans="1:5" ht="15.75">
      <c r="A241" s="93" t="s">
        <v>5406</v>
      </c>
      <c r="B241" s="32" t="s">
        <v>5404</v>
      </c>
      <c r="C241" s="32" t="s">
        <v>5405</v>
      </c>
      <c r="D241" s="237">
        <v>72</v>
      </c>
      <c r="E241" s="35" t="s">
        <v>1880</v>
      </c>
    </row>
    <row r="242" spans="1:5" ht="15.75">
      <c r="A242" s="93" t="s">
        <v>5407</v>
      </c>
      <c r="B242" s="32" t="s">
        <v>5404</v>
      </c>
      <c r="C242" s="32" t="s">
        <v>5405</v>
      </c>
      <c r="D242" s="237">
        <v>53</v>
      </c>
      <c r="E242" s="35" t="s">
        <v>1880</v>
      </c>
    </row>
    <row r="243" spans="1:5" ht="15.75">
      <c r="A243" s="93" t="s">
        <v>5408</v>
      </c>
      <c r="B243" s="32" t="s">
        <v>5404</v>
      </c>
      <c r="C243" s="32" t="s">
        <v>5405</v>
      </c>
      <c r="D243" s="237">
        <v>89</v>
      </c>
      <c r="E243" s="35" t="s">
        <v>1880</v>
      </c>
    </row>
    <row r="244" spans="1:5" ht="15.75">
      <c r="A244" s="93" t="s">
        <v>5409</v>
      </c>
      <c r="B244" s="32" t="s">
        <v>5404</v>
      </c>
      <c r="C244" s="32" t="s">
        <v>5405</v>
      </c>
      <c r="D244" s="237">
        <v>70</v>
      </c>
      <c r="E244" s="35" t="s">
        <v>1880</v>
      </c>
    </row>
    <row r="245" spans="1:5" ht="15.75">
      <c r="A245" s="93" t="s">
        <v>5410</v>
      </c>
      <c r="B245" s="32" t="s">
        <v>5404</v>
      </c>
      <c r="C245" s="32" t="s">
        <v>5405</v>
      </c>
      <c r="D245" s="237">
        <v>130</v>
      </c>
      <c r="E245" s="35" t="s">
        <v>1880</v>
      </c>
    </row>
    <row r="246" spans="1:5" ht="15.75">
      <c r="A246" s="93" t="s">
        <v>5411</v>
      </c>
      <c r="B246" s="32" t="s">
        <v>5404</v>
      </c>
      <c r="C246" s="32" t="s">
        <v>5405</v>
      </c>
      <c r="D246" s="237">
        <v>103</v>
      </c>
      <c r="E246" s="35" t="s">
        <v>1880</v>
      </c>
    </row>
    <row r="247" spans="1:5" ht="15.75">
      <c r="A247" s="93" t="s">
        <v>5412</v>
      </c>
      <c r="B247" s="32" t="s">
        <v>5404</v>
      </c>
      <c r="C247" s="32" t="s">
        <v>5405</v>
      </c>
      <c r="D247" s="237">
        <v>191</v>
      </c>
      <c r="E247" s="35" t="s">
        <v>1880</v>
      </c>
    </row>
    <row r="248" spans="1:5" ht="15.75">
      <c r="A248" s="93" t="s">
        <v>5413</v>
      </c>
      <c r="B248" s="32" t="s">
        <v>5404</v>
      </c>
      <c r="C248" s="32" t="s">
        <v>5405</v>
      </c>
      <c r="D248" s="237">
        <v>397</v>
      </c>
      <c r="E248" s="35" t="s">
        <v>1880</v>
      </c>
    </row>
    <row r="249" spans="1:5" ht="15.75">
      <c r="A249" s="93" t="s">
        <v>5414</v>
      </c>
      <c r="B249" s="32" t="s">
        <v>5404</v>
      </c>
      <c r="C249" s="32" t="s">
        <v>5405</v>
      </c>
      <c r="D249" s="237">
        <v>587</v>
      </c>
      <c r="E249" s="35" t="s">
        <v>1880</v>
      </c>
    </row>
    <row r="250" spans="1:5" ht="15.75">
      <c r="A250" s="93" t="s">
        <v>5415</v>
      </c>
      <c r="B250" s="32" t="s">
        <v>5404</v>
      </c>
      <c r="C250" s="32" t="s">
        <v>5405</v>
      </c>
      <c r="D250" s="237">
        <v>664</v>
      </c>
      <c r="E250" s="35" t="s">
        <v>1880</v>
      </c>
    </row>
    <row r="251" spans="1:5" ht="15.75">
      <c r="A251" s="93" t="s">
        <v>5416</v>
      </c>
      <c r="B251" s="32" t="s">
        <v>5417</v>
      </c>
      <c r="C251" s="32" t="s">
        <v>5405</v>
      </c>
      <c r="D251" s="238">
        <v>193</v>
      </c>
      <c r="E251" s="35" t="s">
        <v>1880</v>
      </c>
    </row>
    <row r="252" spans="1:5" ht="15.75">
      <c r="A252" s="93" t="s">
        <v>5418</v>
      </c>
      <c r="B252" s="32" t="s">
        <v>5417</v>
      </c>
      <c r="C252" s="32" t="s">
        <v>5405</v>
      </c>
      <c r="D252" s="239">
        <v>238</v>
      </c>
      <c r="E252" s="35" t="s">
        <v>1880</v>
      </c>
    </row>
    <row r="253" spans="1:5" ht="15.75">
      <c r="A253" s="93" t="s">
        <v>5419</v>
      </c>
      <c r="B253" s="32" t="s">
        <v>5417</v>
      </c>
      <c r="C253" s="32" t="s">
        <v>5405</v>
      </c>
      <c r="D253" s="239">
        <v>330</v>
      </c>
      <c r="E253" s="35" t="s">
        <v>1880</v>
      </c>
    </row>
    <row r="254" spans="1:5" ht="15.75">
      <c r="A254" s="93" t="s">
        <v>5420</v>
      </c>
      <c r="B254" s="32" t="s">
        <v>5417</v>
      </c>
      <c r="C254" s="32" t="s">
        <v>5405</v>
      </c>
      <c r="D254" s="239">
        <v>577</v>
      </c>
      <c r="E254" s="35" t="s">
        <v>1880</v>
      </c>
    </row>
    <row r="255" spans="1:5" ht="15.75">
      <c r="A255" s="93" t="s">
        <v>5421</v>
      </c>
      <c r="B255" s="32" t="s">
        <v>5417</v>
      </c>
      <c r="C255" s="32" t="s">
        <v>5405</v>
      </c>
      <c r="D255" s="239">
        <v>1262</v>
      </c>
      <c r="E255" s="35" t="s">
        <v>1880</v>
      </c>
    </row>
    <row r="256" spans="1:5" ht="47.25">
      <c r="A256" s="93" t="s">
        <v>5422</v>
      </c>
      <c r="B256" s="42" t="s">
        <v>5423</v>
      </c>
      <c r="C256" s="32" t="s">
        <v>5424</v>
      </c>
      <c r="D256" s="240">
        <v>17.07</v>
      </c>
      <c r="E256" s="35" t="s">
        <v>1880</v>
      </c>
    </row>
    <row r="257" spans="1:5" ht="47.25">
      <c r="A257" s="93" t="s">
        <v>5425</v>
      </c>
      <c r="B257" s="42" t="s">
        <v>5423</v>
      </c>
      <c r="C257" s="32" t="s">
        <v>5424</v>
      </c>
      <c r="D257" s="240">
        <v>31.05</v>
      </c>
      <c r="E257" s="35" t="s">
        <v>1880</v>
      </c>
    </row>
    <row r="258" spans="1:5" ht="47.25">
      <c r="A258" s="93" t="s">
        <v>5426</v>
      </c>
      <c r="B258" s="42" t="s">
        <v>5423</v>
      </c>
      <c r="C258" s="32" t="s">
        <v>5424</v>
      </c>
      <c r="D258" s="240">
        <v>43.47</v>
      </c>
      <c r="E258" s="35" t="s">
        <v>1880</v>
      </c>
    </row>
    <row r="259" spans="1:5" ht="47.25">
      <c r="A259" s="93" t="s">
        <v>5427</v>
      </c>
      <c r="B259" s="42" t="s">
        <v>5423</v>
      </c>
      <c r="C259" s="32" t="s">
        <v>5424</v>
      </c>
      <c r="D259" s="240">
        <v>82.64</v>
      </c>
      <c r="E259" s="35" t="s">
        <v>1880</v>
      </c>
    </row>
    <row r="260" spans="1:5" ht="47.25">
      <c r="A260" s="93" t="s">
        <v>5428</v>
      </c>
      <c r="B260" s="42" t="s">
        <v>5423</v>
      </c>
      <c r="C260" s="32" t="s">
        <v>5424</v>
      </c>
      <c r="D260" s="240">
        <v>105.56</v>
      </c>
      <c r="E260" s="35" t="s">
        <v>1880</v>
      </c>
    </row>
    <row r="261" spans="1:5" ht="47.25">
      <c r="A261" s="93" t="s">
        <v>5429</v>
      </c>
      <c r="B261" s="42" t="s">
        <v>5423</v>
      </c>
      <c r="C261" s="32" t="s">
        <v>5424</v>
      </c>
      <c r="D261" s="240">
        <v>158.34</v>
      </c>
      <c r="E261" s="35" t="s">
        <v>1880</v>
      </c>
    </row>
    <row r="262" spans="1:5" ht="47.25">
      <c r="A262" s="93" t="s">
        <v>5430</v>
      </c>
      <c r="B262" s="42" t="s">
        <v>5423</v>
      </c>
      <c r="C262" s="32" t="s">
        <v>5424</v>
      </c>
      <c r="D262" s="240">
        <v>225.09</v>
      </c>
      <c r="E262" s="35" t="s">
        <v>1880</v>
      </c>
    </row>
    <row r="263" spans="1:5" ht="47.25">
      <c r="A263" s="93" t="s">
        <v>5431</v>
      </c>
      <c r="B263" s="42" t="s">
        <v>5423</v>
      </c>
      <c r="C263" s="32" t="s">
        <v>5424</v>
      </c>
      <c r="D263" s="240">
        <v>278.77999999999997</v>
      </c>
      <c r="E263" s="35" t="s">
        <v>1880</v>
      </c>
    </row>
    <row r="264" spans="1:5" ht="47.25">
      <c r="A264" s="93" t="s">
        <v>5432</v>
      </c>
      <c r="B264" s="42" t="s">
        <v>5423</v>
      </c>
      <c r="C264" s="32" t="s">
        <v>5424</v>
      </c>
      <c r="D264" s="240">
        <v>333.75</v>
      </c>
      <c r="E264" s="35" t="s">
        <v>1880</v>
      </c>
    </row>
    <row r="265" spans="1:5" ht="47.25">
      <c r="A265" s="93" t="s">
        <v>5433</v>
      </c>
      <c r="B265" s="42" t="s">
        <v>5423</v>
      </c>
      <c r="C265" s="32" t="s">
        <v>5424</v>
      </c>
      <c r="D265" s="240">
        <v>462.45</v>
      </c>
      <c r="E265" s="35" t="s">
        <v>1880</v>
      </c>
    </row>
    <row r="266" spans="1:5" ht="47.25">
      <c r="A266" s="93" t="s">
        <v>5434</v>
      </c>
      <c r="B266" s="42" t="s">
        <v>5423</v>
      </c>
      <c r="C266" s="32" t="s">
        <v>5424</v>
      </c>
      <c r="D266" s="240">
        <v>105.56</v>
      </c>
      <c r="E266" s="35" t="s">
        <v>1880</v>
      </c>
    </row>
    <row r="267" spans="1:5" ht="47.25">
      <c r="A267" s="93" t="s">
        <v>5435</v>
      </c>
      <c r="B267" s="42" t="s">
        <v>5423</v>
      </c>
      <c r="C267" s="32" t="s">
        <v>5424</v>
      </c>
      <c r="D267" s="240">
        <v>133.5</v>
      </c>
      <c r="E267" s="35" t="s">
        <v>1880</v>
      </c>
    </row>
    <row r="268" spans="1:5" ht="47.25">
      <c r="A268" s="93" t="s">
        <v>5436</v>
      </c>
      <c r="B268" s="42" t="s">
        <v>5423</v>
      </c>
      <c r="C268" s="32" t="s">
        <v>5424</v>
      </c>
      <c r="D268" s="240">
        <v>195.59</v>
      </c>
      <c r="E268" s="35" t="s">
        <v>1880</v>
      </c>
    </row>
    <row r="269" spans="1:5" ht="47.25">
      <c r="A269" s="93" t="s">
        <v>5437</v>
      </c>
      <c r="B269" s="42" t="s">
        <v>5423</v>
      </c>
      <c r="C269" s="32" t="s">
        <v>5424</v>
      </c>
      <c r="D269" s="240">
        <v>274.76</v>
      </c>
      <c r="E269" s="35" t="s">
        <v>1880</v>
      </c>
    </row>
    <row r="270" spans="1:5" ht="47.25">
      <c r="A270" s="93" t="s">
        <v>5438</v>
      </c>
      <c r="B270" s="42" t="s">
        <v>5423</v>
      </c>
      <c r="C270" s="32" t="s">
        <v>5424</v>
      </c>
      <c r="D270" s="240">
        <v>389.63</v>
      </c>
      <c r="E270" s="35" t="s">
        <v>1880</v>
      </c>
    </row>
    <row r="271" spans="1:5" ht="47.25">
      <c r="A271" s="93" t="s">
        <v>5439</v>
      </c>
      <c r="B271" s="42" t="s">
        <v>5423</v>
      </c>
      <c r="C271" s="32" t="s">
        <v>5424</v>
      </c>
      <c r="D271" s="240">
        <v>150.15</v>
      </c>
      <c r="E271" s="35" t="s">
        <v>1880</v>
      </c>
    </row>
    <row r="272" spans="1:5" ht="47.25">
      <c r="A272" s="93" t="s">
        <v>5440</v>
      </c>
      <c r="B272" s="42" t="s">
        <v>5423</v>
      </c>
      <c r="C272" s="32" t="s">
        <v>5424</v>
      </c>
      <c r="D272" s="240">
        <v>246.4</v>
      </c>
      <c r="E272" s="35" t="s">
        <v>1880</v>
      </c>
    </row>
    <row r="273" spans="1:5" ht="47.25">
      <c r="A273" s="93" t="s">
        <v>5441</v>
      </c>
      <c r="B273" s="42" t="s">
        <v>5423</v>
      </c>
      <c r="C273" s="32" t="s">
        <v>5424</v>
      </c>
      <c r="D273" s="240">
        <v>288.75</v>
      </c>
      <c r="E273" s="35" t="s">
        <v>1880</v>
      </c>
    </row>
    <row r="274" spans="1:5" ht="47.25">
      <c r="A274" s="93" t="s">
        <v>5442</v>
      </c>
      <c r="B274" s="42" t="s">
        <v>5423</v>
      </c>
      <c r="C274" s="32" t="s">
        <v>5424</v>
      </c>
      <c r="D274" s="241">
        <v>135.52000000000001</v>
      </c>
      <c r="E274" s="35" t="s">
        <v>1880</v>
      </c>
    </row>
    <row r="275" spans="1:5" ht="47.25">
      <c r="A275" s="93" t="s">
        <v>5443</v>
      </c>
      <c r="B275" s="42" t="s">
        <v>5423</v>
      </c>
      <c r="C275" s="32" t="s">
        <v>5424</v>
      </c>
      <c r="D275" s="241">
        <v>229.08</v>
      </c>
      <c r="E275" s="35" t="s">
        <v>1880</v>
      </c>
    </row>
    <row r="276" spans="1:5" ht="47.25">
      <c r="A276" s="93" t="s">
        <v>5444</v>
      </c>
      <c r="B276" s="42" t="s">
        <v>5423</v>
      </c>
      <c r="C276" s="32" t="s">
        <v>5424</v>
      </c>
      <c r="D276" s="242">
        <v>302.61</v>
      </c>
      <c r="E276" s="35" t="s">
        <v>1880</v>
      </c>
    </row>
    <row r="277" spans="1:5" ht="31.5">
      <c r="A277" s="93" t="s">
        <v>5445</v>
      </c>
      <c r="B277" s="42" t="s">
        <v>5446</v>
      </c>
      <c r="C277" s="32" t="s">
        <v>5424</v>
      </c>
      <c r="D277" s="243">
        <v>4356</v>
      </c>
      <c r="E277" s="35" t="s">
        <v>1880</v>
      </c>
    </row>
    <row r="278" spans="1:5" ht="31.5">
      <c r="A278" s="93" t="s">
        <v>5447</v>
      </c>
      <c r="B278" s="42" t="s">
        <v>5446</v>
      </c>
      <c r="C278" s="32" t="s">
        <v>5424</v>
      </c>
      <c r="D278" s="243">
        <v>4527</v>
      </c>
      <c r="E278" s="35" t="s">
        <v>1880</v>
      </c>
    </row>
    <row r="279" spans="1:5" ht="31.5">
      <c r="A279" s="93" t="s">
        <v>5448</v>
      </c>
      <c r="B279" s="42" t="s">
        <v>5446</v>
      </c>
      <c r="C279" s="32" t="s">
        <v>5424</v>
      </c>
      <c r="D279" s="243">
        <v>5512</v>
      </c>
      <c r="E279" s="35" t="s">
        <v>1880</v>
      </c>
    </row>
    <row r="280" spans="1:5" ht="31.5">
      <c r="A280" s="93" t="s">
        <v>5449</v>
      </c>
      <c r="B280" s="42" t="s">
        <v>5446</v>
      </c>
      <c r="C280" s="32" t="s">
        <v>5424</v>
      </c>
      <c r="D280" s="243">
        <v>6612</v>
      </c>
      <c r="E280" s="35" t="s">
        <v>1880</v>
      </c>
    </row>
    <row r="281" spans="1:5" ht="31.5">
      <c r="A281" s="93" t="s">
        <v>5450</v>
      </c>
      <c r="B281" s="42" t="s">
        <v>5446</v>
      </c>
      <c r="C281" s="32" t="s">
        <v>5424</v>
      </c>
      <c r="D281" s="243">
        <v>8142</v>
      </c>
      <c r="E281" s="35" t="s">
        <v>1880</v>
      </c>
    </row>
    <row r="282" spans="1:5" ht="31.5">
      <c r="A282" s="93" t="s">
        <v>5451</v>
      </c>
      <c r="B282" s="42" t="s">
        <v>5446</v>
      </c>
      <c r="C282" s="32" t="s">
        <v>5424</v>
      </c>
      <c r="D282" s="243">
        <v>8535</v>
      </c>
      <c r="E282" s="35" t="s">
        <v>1880</v>
      </c>
    </row>
    <row r="283" spans="1:5" ht="31.5">
      <c r="A283" s="93" t="s">
        <v>5452</v>
      </c>
      <c r="B283" s="42" t="s">
        <v>5446</v>
      </c>
      <c r="C283" s="32" t="s">
        <v>5424</v>
      </c>
      <c r="D283" s="243">
        <v>9723</v>
      </c>
      <c r="E283" s="35" t="s">
        <v>1880</v>
      </c>
    </row>
    <row r="284" spans="1:5" ht="31.5">
      <c r="A284" s="93" t="s">
        <v>5453</v>
      </c>
      <c r="B284" s="42" t="s">
        <v>5446</v>
      </c>
      <c r="C284" s="32" t="s">
        <v>5424</v>
      </c>
      <c r="D284" s="243">
        <v>10504</v>
      </c>
      <c r="E284" s="35" t="s">
        <v>1880</v>
      </c>
    </row>
    <row r="285" spans="1:5" ht="31.5">
      <c r="A285" s="93" t="s">
        <v>5454</v>
      </c>
      <c r="B285" s="42" t="s">
        <v>5446</v>
      </c>
      <c r="C285" s="32" t="s">
        <v>5424</v>
      </c>
      <c r="D285" s="243">
        <v>11965</v>
      </c>
      <c r="E285" s="35" t="s">
        <v>1880</v>
      </c>
    </row>
    <row r="286" spans="1:5" ht="31.5">
      <c r="A286" s="93" t="s">
        <v>5455</v>
      </c>
      <c r="B286" s="42" t="s">
        <v>5446</v>
      </c>
      <c r="C286" s="32" t="s">
        <v>5424</v>
      </c>
      <c r="D286" s="243">
        <v>12613</v>
      </c>
      <c r="E286" s="35" t="s">
        <v>1880</v>
      </c>
    </row>
    <row r="287" spans="1:5" ht="31.5">
      <c r="A287" s="93" t="s">
        <v>5456</v>
      </c>
      <c r="B287" s="42" t="s">
        <v>5457</v>
      </c>
      <c r="C287" s="32" t="s">
        <v>5424</v>
      </c>
      <c r="D287" s="244">
        <v>30</v>
      </c>
      <c r="E287" s="35" t="s">
        <v>1880</v>
      </c>
    </row>
    <row r="288" spans="1:5" ht="31.5">
      <c r="A288" s="93" t="s">
        <v>5458</v>
      </c>
      <c r="B288" s="42" t="s">
        <v>5457</v>
      </c>
      <c r="C288" s="32" t="s">
        <v>5424</v>
      </c>
      <c r="D288" s="244">
        <v>24</v>
      </c>
      <c r="E288" s="35" t="s">
        <v>1880</v>
      </c>
    </row>
    <row r="289" spans="1:5" ht="31.5">
      <c r="A289" s="93" t="s">
        <v>5459</v>
      </c>
      <c r="B289" s="42" t="s">
        <v>5457</v>
      </c>
      <c r="C289" s="32" t="s">
        <v>5424</v>
      </c>
      <c r="D289" s="244">
        <v>22.8</v>
      </c>
      <c r="E289" s="35" t="s">
        <v>1880</v>
      </c>
    </row>
    <row r="290" spans="1:5" ht="31.5">
      <c r="A290" s="93" t="s">
        <v>5460</v>
      </c>
      <c r="B290" s="42" t="s">
        <v>5457</v>
      </c>
      <c r="C290" s="32" t="s">
        <v>5424</v>
      </c>
      <c r="D290" s="244">
        <v>48</v>
      </c>
      <c r="E290" s="35" t="s">
        <v>1880</v>
      </c>
    </row>
    <row r="291" spans="1:5" ht="31.5">
      <c r="A291" s="93" t="s">
        <v>5461</v>
      </c>
      <c r="B291" s="42" t="s">
        <v>5457</v>
      </c>
      <c r="C291" s="32" t="s">
        <v>5424</v>
      </c>
      <c r="D291" s="244">
        <v>55</v>
      </c>
      <c r="E291" s="35" t="s">
        <v>1880</v>
      </c>
    </row>
    <row r="292" spans="1:5" ht="31.5">
      <c r="A292" s="93" t="s">
        <v>5462</v>
      </c>
      <c r="B292" s="42" t="s">
        <v>5457</v>
      </c>
      <c r="C292" s="32" t="s">
        <v>5424</v>
      </c>
      <c r="D292" s="244">
        <v>93.5</v>
      </c>
      <c r="E292" s="35" t="s">
        <v>1880</v>
      </c>
    </row>
    <row r="293" spans="1:5" ht="31.5">
      <c r="A293" s="93" t="s">
        <v>5463</v>
      </c>
      <c r="B293" s="42" t="s">
        <v>5457</v>
      </c>
      <c r="C293" s="32" t="s">
        <v>5424</v>
      </c>
      <c r="D293" s="244">
        <v>121</v>
      </c>
      <c r="E293" s="35" t="s">
        <v>1880</v>
      </c>
    </row>
    <row r="294" spans="1:5" ht="31.5">
      <c r="A294" s="93" t="s">
        <v>5464</v>
      </c>
      <c r="B294" s="42" t="s">
        <v>5457</v>
      </c>
      <c r="C294" s="32" t="s">
        <v>5424</v>
      </c>
      <c r="D294" s="244">
        <v>135.30000000000001</v>
      </c>
      <c r="E294" s="35" t="s">
        <v>1880</v>
      </c>
    </row>
    <row r="295" spans="1:5" ht="31.5">
      <c r="A295" s="93" t="s">
        <v>5465</v>
      </c>
      <c r="B295" s="42" t="s">
        <v>5457</v>
      </c>
      <c r="C295" s="32" t="s">
        <v>5424</v>
      </c>
      <c r="D295" s="244">
        <v>221.1</v>
      </c>
      <c r="E295" s="35" t="s">
        <v>1880</v>
      </c>
    </row>
    <row r="296" spans="1:5" ht="31.5">
      <c r="A296" s="93" t="s">
        <v>5466</v>
      </c>
      <c r="B296" s="42" t="s">
        <v>5457</v>
      </c>
      <c r="C296" s="32" t="s">
        <v>5424</v>
      </c>
      <c r="D296" s="244">
        <v>299.2</v>
      </c>
      <c r="E296" s="35" t="s">
        <v>1880</v>
      </c>
    </row>
    <row r="297" spans="1:5" ht="31.5">
      <c r="A297" s="93" t="s">
        <v>5467</v>
      </c>
      <c r="B297" s="42" t="s">
        <v>5457</v>
      </c>
      <c r="C297" s="32" t="s">
        <v>5424</v>
      </c>
      <c r="D297" s="244">
        <v>36</v>
      </c>
      <c r="E297" s="35" t="s">
        <v>1880</v>
      </c>
    </row>
    <row r="298" spans="1:5" ht="31.5">
      <c r="A298" s="93" t="s">
        <v>5468</v>
      </c>
      <c r="B298" s="42" t="s">
        <v>5457</v>
      </c>
      <c r="C298" s="32" t="s">
        <v>5424</v>
      </c>
      <c r="D298" s="244">
        <v>55.2</v>
      </c>
      <c r="E298" s="35" t="s">
        <v>1880</v>
      </c>
    </row>
    <row r="299" spans="1:5" ht="31.5">
      <c r="A299" s="93" t="s">
        <v>5469</v>
      </c>
      <c r="B299" s="42" t="s">
        <v>5457</v>
      </c>
      <c r="C299" s="32" t="s">
        <v>5424</v>
      </c>
      <c r="D299" s="244">
        <v>106.7</v>
      </c>
      <c r="E299" s="35" t="s">
        <v>1880</v>
      </c>
    </row>
    <row r="300" spans="1:5" ht="31.5">
      <c r="A300" s="93" t="s">
        <v>5470</v>
      </c>
      <c r="B300" s="42" t="s">
        <v>5457</v>
      </c>
      <c r="C300" s="32" t="s">
        <v>5424</v>
      </c>
      <c r="D300" s="244">
        <v>161.69999999999999</v>
      </c>
      <c r="E300" s="35" t="s">
        <v>1880</v>
      </c>
    </row>
    <row r="301" spans="1:5" ht="31.5">
      <c r="A301" s="93" t="s">
        <v>5471</v>
      </c>
      <c r="B301" s="42" t="s">
        <v>5457</v>
      </c>
      <c r="C301" s="32" t="s">
        <v>5424</v>
      </c>
      <c r="D301" s="244">
        <v>242</v>
      </c>
      <c r="E301" s="35" t="s">
        <v>1880</v>
      </c>
    </row>
    <row r="302" spans="1:5" ht="31.5">
      <c r="A302" s="93" t="s">
        <v>5472</v>
      </c>
      <c r="B302" s="42" t="s">
        <v>5457</v>
      </c>
      <c r="C302" s="32" t="s">
        <v>5424</v>
      </c>
      <c r="D302" s="244">
        <v>281.60000000000002</v>
      </c>
      <c r="E302" s="35" t="s">
        <v>1880</v>
      </c>
    </row>
    <row r="303" spans="1:5" ht="31.5">
      <c r="A303" s="93" t="s">
        <v>5473</v>
      </c>
      <c r="B303" s="42" t="s">
        <v>5457</v>
      </c>
      <c r="C303" s="32" t="s">
        <v>5424</v>
      </c>
      <c r="D303" s="244">
        <v>327.8</v>
      </c>
      <c r="E303" s="35" t="s">
        <v>1880</v>
      </c>
    </row>
    <row r="304" spans="1:5" ht="31.5">
      <c r="A304" s="93" t="s">
        <v>5474</v>
      </c>
      <c r="B304" s="42" t="s">
        <v>5457</v>
      </c>
      <c r="C304" s="32" t="s">
        <v>5424</v>
      </c>
      <c r="D304" s="244">
        <v>375.1</v>
      </c>
      <c r="E304" s="35" t="s">
        <v>1880</v>
      </c>
    </row>
    <row r="305" spans="1:5" ht="31.5">
      <c r="A305" s="93" t="s">
        <v>5475</v>
      </c>
      <c r="B305" s="42" t="s">
        <v>5457</v>
      </c>
      <c r="C305" s="32" t="s">
        <v>5424</v>
      </c>
      <c r="D305" s="244">
        <v>369.6</v>
      </c>
      <c r="E305" s="35" t="s">
        <v>1880</v>
      </c>
    </row>
    <row r="306" spans="1:5" ht="31.5">
      <c r="A306" s="93" t="s">
        <v>5476</v>
      </c>
      <c r="B306" s="42" t="s">
        <v>5457</v>
      </c>
      <c r="C306" s="32" t="s">
        <v>5424</v>
      </c>
      <c r="D306" s="244">
        <v>447.7</v>
      </c>
      <c r="E306" s="35" t="s">
        <v>1880</v>
      </c>
    </row>
    <row r="307" spans="1:5" ht="31.5">
      <c r="A307" s="93" t="s">
        <v>5477</v>
      </c>
      <c r="B307" s="42" t="s">
        <v>5457</v>
      </c>
      <c r="C307" s="32" t="s">
        <v>5424</v>
      </c>
      <c r="D307" s="244">
        <v>536.79999999999995</v>
      </c>
      <c r="E307" s="35" t="s">
        <v>1880</v>
      </c>
    </row>
    <row r="308" spans="1:5" ht="31.5">
      <c r="A308" s="93" t="s">
        <v>5478</v>
      </c>
      <c r="B308" s="42" t="s">
        <v>5457</v>
      </c>
      <c r="C308" s="32" t="s">
        <v>5424</v>
      </c>
      <c r="D308" s="244">
        <v>572</v>
      </c>
      <c r="E308" s="35" t="s">
        <v>1880</v>
      </c>
    </row>
    <row r="309" spans="1:5" ht="47.25">
      <c r="A309" s="93" t="s">
        <v>5479</v>
      </c>
      <c r="B309" s="42" t="s">
        <v>5480</v>
      </c>
      <c r="C309" s="32" t="s">
        <v>5424</v>
      </c>
      <c r="D309" s="245">
        <v>20.53</v>
      </c>
      <c r="E309" s="35" t="s">
        <v>1880</v>
      </c>
    </row>
    <row r="310" spans="1:5" ht="47.25">
      <c r="A310" s="93" t="s">
        <v>5481</v>
      </c>
      <c r="B310" s="42" t="s">
        <v>5480</v>
      </c>
      <c r="C310" s="32" t="s">
        <v>5424</v>
      </c>
      <c r="D310" s="246">
        <v>36.299999999999997</v>
      </c>
      <c r="E310" s="35" t="s">
        <v>1880</v>
      </c>
    </row>
    <row r="311" spans="1:5" ht="47.25">
      <c r="A311" s="93" t="s">
        <v>5482</v>
      </c>
      <c r="B311" s="42" t="s">
        <v>5480</v>
      </c>
      <c r="C311" s="32" t="s">
        <v>5424</v>
      </c>
      <c r="D311" s="246">
        <v>51.6</v>
      </c>
      <c r="E311" s="35" t="s">
        <v>1880</v>
      </c>
    </row>
    <row r="312" spans="1:5" ht="47.25">
      <c r="A312" s="93" t="s">
        <v>5483</v>
      </c>
      <c r="B312" s="42" t="s">
        <v>5480</v>
      </c>
      <c r="C312" s="32" t="s">
        <v>5424</v>
      </c>
      <c r="D312" s="246">
        <v>73.2</v>
      </c>
      <c r="E312" s="35" t="s">
        <v>1880</v>
      </c>
    </row>
    <row r="313" spans="1:5" ht="47.25">
      <c r="A313" s="93" t="s">
        <v>5484</v>
      </c>
      <c r="B313" s="42" t="s">
        <v>5480</v>
      </c>
      <c r="C313" s="32" t="s">
        <v>5424</v>
      </c>
      <c r="D313" s="246">
        <v>75.900000000000006</v>
      </c>
      <c r="E313" s="35" t="s">
        <v>1880</v>
      </c>
    </row>
    <row r="314" spans="1:5" ht="47.25">
      <c r="A314" s="93" t="s">
        <v>5485</v>
      </c>
      <c r="B314" s="42" t="s">
        <v>5480</v>
      </c>
      <c r="C314" s="32" t="s">
        <v>5424</v>
      </c>
      <c r="D314" s="246">
        <v>94.6</v>
      </c>
      <c r="E314" s="35" t="s">
        <v>1880</v>
      </c>
    </row>
    <row r="315" spans="1:5" ht="47.25">
      <c r="A315" s="93" t="s">
        <v>5486</v>
      </c>
      <c r="B315" s="42" t="s">
        <v>5480</v>
      </c>
      <c r="C315" s="32" t="s">
        <v>5424</v>
      </c>
      <c r="D315" s="245">
        <v>113.3</v>
      </c>
      <c r="E315" s="35" t="s">
        <v>1880</v>
      </c>
    </row>
    <row r="316" spans="1:5" ht="47.25">
      <c r="A316" s="93" t="s">
        <v>5487</v>
      </c>
      <c r="B316" s="42" t="s">
        <v>5480</v>
      </c>
      <c r="C316" s="32" t="s">
        <v>5424</v>
      </c>
      <c r="D316" s="246">
        <v>126.5</v>
      </c>
      <c r="E316" s="35" t="s">
        <v>1880</v>
      </c>
    </row>
    <row r="317" spans="1:5" ht="47.25">
      <c r="A317" s="93" t="s">
        <v>5488</v>
      </c>
      <c r="B317" s="42" t="s">
        <v>5480</v>
      </c>
      <c r="C317" s="32" t="s">
        <v>5424</v>
      </c>
      <c r="D317" s="246">
        <v>151.80000000000001</v>
      </c>
      <c r="E317" s="35" t="s">
        <v>1880</v>
      </c>
    </row>
    <row r="318" spans="1:5" ht="47.25">
      <c r="A318" s="93" t="s">
        <v>5489</v>
      </c>
      <c r="B318" s="42" t="s">
        <v>5480</v>
      </c>
      <c r="C318" s="32" t="s">
        <v>5424</v>
      </c>
      <c r="D318" s="246">
        <v>160.6</v>
      </c>
      <c r="E318" s="35" t="s">
        <v>1880</v>
      </c>
    </row>
    <row r="319" spans="1:5" ht="47.25">
      <c r="A319" s="93" t="s">
        <v>5490</v>
      </c>
      <c r="B319" s="42" t="s">
        <v>5480</v>
      </c>
      <c r="C319" s="32" t="s">
        <v>5424</v>
      </c>
      <c r="D319" s="246">
        <v>169.4</v>
      </c>
      <c r="E319" s="35" t="s">
        <v>1880</v>
      </c>
    </row>
    <row r="320" spans="1:5" ht="47.25">
      <c r="A320" s="93" t="s">
        <v>5491</v>
      </c>
      <c r="B320" s="42" t="s">
        <v>5480</v>
      </c>
      <c r="C320" s="32" t="s">
        <v>5424</v>
      </c>
      <c r="D320" s="246">
        <v>177.1</v>
      </c>
      <c r="E320" s="35" t="s">
        <v>1880</v>
      </c>
    </row>
    <row r="321" spans="1:5" ht="47.25">
      <c r="A321" s="93" t="s">
        <v>5492</v>
      </c>
      <c r="B321" s="42" t="s">
        <v>5480</v>
      </c>
      <c r="C321" s="32" t="s">
        <v>5424</v>
      </c>
      <c r="D321" s="246">
        <v>202.4</v>
      </c>
      <c r="E321" s="35" t="s">
        <v>1880</v>
      </c>
    </row>
    <row r="322" spans="1:5" ht="47.25">
      <c r="A322" s="93" t="s">
        <v>5493</v>
      </c>
      <c r="B322" s="42" t="s">
        <v>5480</v>
      </c>
      <c r="C322" s="32" t="s">
        <v>5424</v>
      </c>
      <c r="D322" s="246">
        <v>242</v>
      </c>
      <c r="E322" s="35" t="s">
        <v>1880</v>
      </c>
    </row>
    <row r="323" spans="1:5" ht="47.25">
      <c r="A323" s="93" t="s">
        <v>5494</v>
      </c>
      <c r="B323" s="42" t="s">
        <v>5480</v>
      </c>
      <c r="C323" s="32" t="s">
        <v>5424</v>
      </c>
      <c r="D323" s="246">
        <v>257.39999999999998</v>
      </c>
      <c r="E323" s="35" t="s">
        <v>1880</v>
      </c>
    </row>
    <row r="324" spans="1:5" ht="47.25">
      <c r="A324" s="93" t="s">
        <v>5495</v>
      </c>
      <c r="B324" s="42" t="s">
        <v>5480</v>
      </c>
      <c r="C324" s="32" t="s">
        <v>5424</v>
      </c>
      <c r="D324" s="246">
        <v>305.8</v>
      </c>
      <c r="E324" s="35" t="s">
        <v>1880</v>
      </c>
    </row>
    <row r="325" spans="1:5" ht="47.25">
      <c r="A325" s="93" t="s">
        <v>5496</v>
      </c>
      <c r="B325" s="42" t="s">
        <v>5480</v>
      </c>
      <c r="C325" s="32" t="s">
        <v>5424</v>
      </c>
      <c r="D325" s="246">
        <v>395.5</v>
      </c>
      <c r="E325" s="35" t="s">
        <v>1880</v>
      </c>
    </row>
    <row r="326" spans="1:5" ht="47.25">
      <c r="A326" s="93" t="s">
        <v>5497</v>
      </c>
      <c r="B326" s="42" t="s">
        <v>5480</v>
      </c>
      <c r="C326" s="32" t="s">
        <v>5424</v>
      </c>
      <c r="D326" s="246">
        <v>400.4</v>
      </c>
      <c r="E326" s="35" t="s">
        <v>1880</v>
      </c>
    </row>
    <row r="327" spans="1:5" ht="47.25">
      <c r="A327" s="93" t="s">
        <v>5498</v>
      </c>
      <c r="B327" s="42" t="s">
        <v>5480</v>
      </c>
      <c r="C327" s="32" t="s">
        <v>5424</v>
      </c>
      <c r="D327" s="246">
        <v>481.8</v>
      </c>
      <c r="E327" s="35" t="s">
        <v>1880</v>
      </c>
    </row>
    <row r="328" spans="1:5" ht="47.25">
      <c r="A328" s="93" t="s">
        <v>5499</v>
      </c>
      <c r="B328" s="42" t="s">
        <v>5480</v>
      </c>
      <c r="C328" s="32" t="s">
        <v>5424</v>
      </c>
      <c r="D328" s="246">
        <v>528</v>
      </c>
      <c r="E328" s="35" t="s">
        <v>1880</v>
      </c>
    </row>
    <row r="329" spans="1:5" ht="47.25">
      <c r="A329" s="93" t="s">
        <v>5500</v>
      </c>
      <c r="B329" s="42" t="s">
        <v>5480</v>
      </c>
      <c r="C329" s="32" t="s">
        <v>5424</v>
      </c>
      <c r="D329" s="246">
        <v>643.5</v>
      </c>
      <c r="E329" s="35" t="s">
        <v>1880</v>
      </c>
    </row>
    <row r="330" spans="1:5" ht="78.75">
      <c r="A330" s="93" t="s">
        <v>5501</v>
      </c>
      <c r="B330" s="42" t="s">
        <v>5502</v>
      </c>
      <c r="C330" s="32" t="s">
        <v>5503</v>
      </c>
      <c r="D330" s="247">
        <f>11435*1.06</f>
        <v>12121.1</v>
      </c>
      <c r="E330" s="35" t="s">
        <v>1880</v>
      </c>
    </row>
    <row r="331" spans="1:5" ht="78.75">
      <c r="A331" s="93" t="s">
        <v>5504</v>
      </c>
      <c r="B331" s="42" t="s">
        <v>5502</v>
      </c>
      <c r="C331" s="32" t="s">
        <v>5503</v>
      </c>
      <c r="D331" s="247">
        <f>11120*1.06</f>
        <v>11787.2</v>
      </c>
      <c r="E331" s="35" t="s">
        <v>1880</v>
      </c>
    </row>
    <row r="332" spans="1:5" ht="78.75">
      <c r="A332" s="93" t="s">
        <v>5505</v>
      </c>
      <c r="B332" s="42" t="s">
        <v>5502</v>
      </c>
      <c r="C332" s="32" t="s">
        <v>5503</v>
      </c>
      <c r="D332" s="248">
        <v>23156</v>
      </c>
      <c r="E332" s="35" t="s">
        <v>1880</v>
      </c>
    </row>
    <row r="333" spans="1:5" ht="78.75">
      <c r="A333" s="93" t="s">
        <v>5506</v>
      </c>
      <c r="B333" s="42" t="s">
        <v>5502</v>
      </c>
      <c r="C333" s="32" t="s">
        <v>5503</v>
      </c>
      <c r="D333" s="248">
        <v>21675</v>
      </c>
      <c r="E333" s="35" t="s">
        <v>1880</v>
      </c>
    </row>
    <row r="334" spans="1:5" ht="78.75">
      <c r="A334" s="93" t="s">
        <v>5507</v>
      </c>
      <c r="B334" s="42" t="s">
        <v>5502</v>
      </c>
      <c r="C334" s="32" t="s">
        <v>5503</v>
      </c>
      <c r="D334" s="248">
        <v>25161</v>
      </c>
      <c r="E334" s="35" t="s">
        <v>1880</v>
      </c>
    </row>
    <row r="335" spans="1:5" ht="78.75">
      <c r="A335" s="93" t="s">
        <v>5508</v>
      </c>
      <c r="B335" s="42" t="s">
        <v>5502</v>
      </c>
      <c r="C335" s="32" t="s">
        <v>5503</v>
      </c>
      <c r="D335" s="248">
        <v>23050</v>
      </c>
      <c r="E335" s="35" t="s">
        <v>1880</v>
      </c>
    </row>
    <row r="336" spans="1:5" ht="78.75">
      <c r="A336" s="93" t="s">
        <v>5509</v>
      </c>
      <c r="B336" s="42" t="s">
        <v>5502</v>
      </c>
      <c r="C336" s="32" t="s">
        <v>5503</v>
      </c>
      <c r="D336" s="247">
        <v>61677</v>
      </c>
      <c r="E336" s="35" t="s">
        <v>1880</v>
      </c>
    </row>
    <row r="337" spans="1:5" ht="78.75">
      <c r="A337" s="93" t="s">
        <v>5510</v>
      </c>
      <c r="B337" s="42" t="s">
        <v>5502</v>
      </c>
      <c r="C337" s="32" t="s">
        <v>5503</v>
      </c>
      <c r="D337" s="247">
        <v>58590</v>
      </c>
      <c r="E337" s="35" t="s">
        <v>1880</v>
      </c>
    </row>
    <row r="338" spans="1:5" ht="78.75">
      <c r="A338" s="93" t="s">
        <v>5511</v>
      </c>
      <c r="B338" s="42" t="s">
        <v>5502</v>
      </c>
      <c r="C338" s="32" t="s">
        <v>5503</v>
      </c>
      <c r="D338" s="247">
        <v>96390</v>
      </c>
      <c r="E338" s="35" t="s">
        <v>1880</v>
      </c>
    </row>
    <row r="339" spans="1:5" ht="78.75">
      <c r="A339" s="93" t="s">
        <v>5512</v>
      </c>
      <c r="B339" s="42" t="s">
        <v>5502</v>
      </c>
      <c r="C339" s="32" t="s">
        <v>5503</v>
      </c>
      <c r="D339" s="247">
        <v>91571</v>
      </c>
      <c r="E339" s="35" t="s">
        <v>1880</v>
      </c>
    </row>
    <row r="340" spans="1:5" ht="78.75">
      <c r="A340" s="93" t="s">
        <v>5513</v>
      </c>
      <c r="B340" s="42" t="s">
        <v>5502</v>
      </c>
      <c r="C340" s="32" t="s">
        <v>5503</v>
      </c>
      <c r="D340" s="249">
        <f>12135*1.06</f>
        <v>12863.1</v>
      </c>
      <c r="E340" s="35" t="s">
        <v>1880</v>
      </c>
    </row>
    <row r="341" spans="1:5" ht="78.75">
      <c r="A341" s="93" t="s">
        <v>5514</v>
      </c>
      <c r="B341" s="42" t="s">
        <v>5502</v>
      </c>
      <c r="C341" s="32" t="s">
        <v>5503</v>
      </c>
      <c r="D341" s="250">
        <f>11820*1.06</f>
        <v>12529.2</v>
      </c>
      <c r="E341" s="35" t="s">
        <v>1880</v>
      </c>
    </row>
    <row r="342" spans="1:5" ht="78.75">
      <c r="A342" s="93" t="s">
        <v>5515</v>
      </c>
      <c r="B342" s="42" t="s">
        <v>5502</v>
      </c>
      <c r="C342" s="32" t="s">
        <v>5503</v>
      </c>
      <c r="D342" s="251">
        <v>23000</v>
      </c>
      <c r="E342" s="35" t="s">
        <v>1880</v>
      </c>
    </row>
    <row r="343" spans="1:5" ht="78.75">
      <c r="A343" s="93" t="s">
        <v>5516</v>
      </c>
      <c r="B343" s="42" t="s">
        <v>5502</v>
      </c>
      <c r="C343" s="32" t="s">
        <v>5503</v>
      </c>
      <c r="D343" s="251">
        <v>23300</v>
      </c>
      <c r="E343" s="35" t="s">
        <v>1880</v>
      </c>
    </row>
    <row r="344" spans="1:5" ht="78.75">
      <c r="A344" s="93" t="s">
        <v>5517</v>
      </c>
      <c r="B344" s="42" t="s">
        <v>5502</v>
      </c>
      <c r="C344" s="32" t="s">
        <v>5503</v>
      </c>
      <c r="D344" s="247">
        <f>15215*1.06</f>
        <v>16127.900000000001</v>
      </c>
      <c r="E344" s="35" t="s">
        <v>1880</v>
      </c>
    </row>
    <row r="345" spans="1:5" ht="78.75">
      <c r="A345" s="93" t="s">
        <v>5518</v>
      </c>
      <c r="B345" s="42" t="s">
        <v>5502</v>
      </c>
      <c r="C345" s="32" t="s">
        <v>5503</v>
      </c>
      <c r="D345" s="248">
        <v>25361</v>
      </c>
      <c r="E345" s="35" t="s">
        <v>1880</v>
      </c>
    </row>
    <row r="346" spans="1:5" ht="78.75">
      <c r="A346" s="93" t="s">
        <v>5519</v>
      </c>
      <c r="B346" s="42" t="s">
        <v>5502</v>
      </c>
      <c r="C346" s="32" t="s">
        <v>5503</v>
      </c>
      <c r="D346" s="248">
        <v>27492</v>
      </c>
      <c r="E346" s="35" t="s">
        <v>1880</v>
      </c>
    </row>
    <row r="347" spans="1:5" ht="78.75">
      <c r="A347" s="93" t="s">
        <v>5520</v>
      </c>
      <c r="B347" s="42" t="s">
        <v>5502</v>
      </c>
      <c r="C347" s="32" t="s">
        <v>5503</v>
      </c>
      <c r="D347" s="252" t="s">
        <v>1326</v>
      </c>
      <c r="E347" s="35" t="s">
        <v>1880</v>
      </c>
    </row>
    <row r="348" spans="1:5" ht="78.75">
      <c r="A348" s="93" t="s">
        <v>5521</v>
      </c>
      <c r="B348" s="42" t="s">
        <v>5502</v>
      </c>
      <c r="C348" s="32" t="s">
        <v>5503</v>
      </c>
      <c r="D348" s="247">
        <v>94973</v>
      </c>
      <c r="E348" s="35" t="s">
        <v>1880</v>
      </c>
    </row>
    <row r="349" spans="1:5" ht="78.75">
      <c r="A349" s="93" t="s">
        <v>5522</v>
      </c>
      <c r="B349" s="42" t="s">
        <v>5502</v>
      </c>
      <c r="C349" s="32" t="s">
        <v>5503</v>
      </c>
      <c r="D349" s="247">
        <v>125307</v>
      </c>
      <c r="E349" s="35" t="s">
        <v>1880</v>
      </c>
    </row>
    <row r="350" spans="1:5" ht="78.75">
      <c r="A350" s="93" t="s">
        <v>5523</v>
      </c>
      <c r="B350" s="42" t="s">
        <v>5502</v>
      </c>
      <c r="C350" s="32" t="s">
        <v>5503</v>
      </c>
      <c r="D350" s="247">
        <v>155075</v>
      </c>
      <c r="E350" s="35" t="s">
        <v>1880</v>
      </c>
    </row>
    <row r="351" spans="1:5" ht="78.75">
      <c r="A351" s="93" t="s">
        <v>5524</v>
      </c>
      <c r="B351" s="42" t="s">
        <v>5502</v>
      </c>
      <c r="C351" s="32" t="s">
        <v>5503</v>
      </c>
      <c r="D351" s="247">
        <v>155768</v>
      </c>
      <c r="E351" s="35" t="s">
        <v>1880</v>
      </c>
    </row>
    <row r="352" spans="1:5" ht="78.75">
      <c r="A352" s="93" t="s">
        <v>5525</v>
      </c>
      <c r="B352" s="42" t="s">
        <v>5502</v>
      </c>
      <c r="C352" s="32" t="s">
        <v>5503</v>
      </c>
      <c r="D352" s="247">
        <v>186323</v>
      </c>
      <c r="E352" s="35" t="s">
        <v>1880</v>
      </c>
    </row>
    <row r="353" spans="1:5" ht="78.75">
      <c r="A353" s="93" t="s">
        <v>5526</v>
      </c>
      <c r="B353" s="42" t="s">
        <v>5502</v>
      </c>
      <c r="C353" s="32" t="s">
        <v>5503</v>
      </c>
      <c r="D353" s="247">
        <v>205758</v>
      </c>
      <c r="E353" s="35" t="s">
        <v>1880</v>
      </c>
    </row>
    <row r="354" spans="1:5" ht="78.75">
      <c r="A354" s="93" t="s">
        <v>5527</v>
      </c>
      <c r="B354" s="42" t="s">
        <v>5502</v>
      </c>
      <c r="C354" s="32" t="s">
        <v>5503</v>
      </c>
      <c r="D354" s="247">
        <v>228879</v>
      </c>
      <c r="E354" s="35" t="s">
        <v>1880</v>
      </c>
    </row>
    <row r="355" spans="1:5" ht="78.75">
      <c r="A355" s="93" t="s">
        <v>5528</v>
      </c>
      <c r="B355" s="42" t="s">
        <v>5502</v>
      </c>
      <c r="C355" s="32" t="s">
        <v>5503</v>
      </c>
      <c r="D355" s="247">
        <v>262742</v>
      </c>
      <c r="E355" s="35" t="s">
        <v>1880</v>
      </c>
    </row>
    <row r="356" spans="1:5" ht="78.75">
      <c r="A356" s="93" t="s">
        <v>5529</v>
      </c>
      <c r="B356" s="41" t="s">
        <v>5530</v>
      </c>
      <c r="C356" s="32" t="s">
        <v>5503</v>
      </c>
      <c r="D356" s="247">
        <v>179330</v>
      </c>
      <c r="E356" s="35" t="s">
        <v>1880</v>
      </c>
    </row>
    <row r="357" spans="1:5" ht="78.75">
      <c r="A357" s="93" t="s">
        <v>5531</v>
      </c>
      <c r="B357" s="41" t="s">
        <v>5530</v>
      </c>
      <c r="C357" s="32" t="s">
        <v>5503</v>
      </c>
      <c r="D357" s="247">
        <v>214326</v>
      </c>
      <c r="E357" s="35" t="s">
        <v>1880</v>
      </c>
    </row>
    <row r="358" spans="1:5" ht="78.75">
      <c r="A358" s="93" t="s">
        <v>5532</v>
      </c>
      <c r="B358" s="41" t="s">
        <v>5530</v>
      </c>
      <c r="C358" s="32" t="s">
        <v>5503</v>
      </c>
      <c r="D358" s="247">
        <v>271310</v>
      </c>
      <c r="E358" s="35" t="s">
        <v>1880</v>
      </c>
    </row>
    <row r="359" spans="1:5" ht="78.75">
      <c r="A359" s="93" t="s">
        <v>5533</v>
      </c>
      <c r="B359" s="41" t="s">
        <v>5530</v>
      </c>
      <c r="C359" s="32" t="s">
        <v>5503</v>
      </c>
      <c r="D359" s="247">
        <v>294557</v>
      </c>
      <c r="E359" s="35" t="s">
        <v>1880</v>
      </c>
    </row>
    <row r="360" spans="1:5" ht="78.75">
      <c r="A360" s="93" t="s">
        <v>5534</v>
      </c>
      <c r="B360" s="41" t="s">
        <v>5530</v>
      </c>
      <c r="C360" s="32" t="s">
        <v>5503</v>
      </c>
      <c r="D360" s="247">
        <v>419045</v>
      </c>
      <c r="E360" s="35" t="s">
        <v>1880</v>
      </c>
    </row>
    <row r="361" spans="1:5" ht="78.75">
      <c r="A361" s="93" t="s">
        <v>5535</v>
      </c>
      <c r="B361" s="41" t="s">
        <v>5530</v>
      </c>
      <c r="C361" s="32" t="s">
        <v>5503</v>
      </c>
      <c r="D361" s="247">
        <v>516159</v>
      </c>
      <c r="E361" s="35" t="s">
        <v>1880</v>
      </c>
    </row>
    <row r="362" spans="1:5" ht="78.75">
      <c r="A362" s="93" t="s">
        <v>5536</v>
      </c>
      <c r="B362" s="41" t="s">
        <v>5530</v>
      </c>
      <c r="C362" s="32" t="s">
        <v>5503</v>
      </c>
      <c r="D362" s="247">
        <v>707616</v>
      </c>
      <c r="E362" s="35" t="s">
        <v>1880</v>
      </c>
    </row>
    <row r="363" spans="1:5" ht="78.75">
      <c r="A363" s="93" t="s">
        <v>5537</v>
      </c>
      <c r="B363" s="41" t="s">
        <v>5530</v>
      </c>
      <c r="C363" s="32" t="s">
        <v>5503</v>
      </c>
      <c r="D363" s="247">
        <v>785736</v>
      </c>
      <c r="E363" s="35" t="s">
        <v>1880</v>
      </c>
    </row>
    <row r="364" spans="1:5" ht="78.75">
      <c r="A364" s="93" t="s">
        <v>5538</v>
      </c>
      <c r="B364" s="41" t="s">
        <v>5530</v>
      </c>
      <c r="C364" s="32" t="s">
        <v>5503</v>
      </c>
      <c r="D364" s="247">
        <v>1083537</v>
      </c>
      <c r="E364" s="35" t="s">
        <v>1880</v>
      </c>
    </row>
    <row r="365" spans="1:5" ht="78.75">
      <c r="A365" s="93" t="s">
        <v>5539</v>
      </c>
      <c r="B365" s="41" t="s">
        <v>5530</v>
      </c>
      <c r="C365" s="32" t="s">
        <v>5503</v>
      </c>
      <c r="D365" s="247">
        <v>1598058</v>
      </c>
      <c r="E365" s="35" t="s">
        <v>1880</v>
      </c>
    </row>
    <row r="366" spans="1:5" ht="47.25">
      <c r="A366" s="253" t="s">
        <v>5540</v>
      </c>
      <c r="B366" s="41" t="s">
        <v>5541</v>
      </c>
      <c r="C366" s="93" t="s">
        <v>5275</v>
      </c>
      <c r="D366" s="253">
        <v>15180</v>
      </c>
      <c r="E366" s="254" t="s">
        <v>1880</v>
      </c>
    </row>
    <row r="367" spans="1:5" ht="47.25">
      <c r="A367" s="253" t="s">
        <v>5542</v>
      </c>
      <c r="B367" s="41" t="s">
        <v>5541</v>
      </c>
      <c r="C367" s="93" t="s">
        <v>5275</v>
      </c>
      <c r="D367" s="253">
        <v>15180</v>
      </c>
      <c r="E367" s="254" t="s">
        <v>1880</v>
      </c>
    </row>
    <row r="368" spans="1:5" ht="47.25">
      <c r="A368" s="253" t="s">
        <v>5543</v>
      </c>
      <c r="B368" s="41" t="s">
        <v>5541</v>
      </c>
      <c r="C368" s="93" t="s">
        <v>5275</v>
      </c>
      <c r="D368" s="253">
        <v>17470</v>
      </c>
      <c r="E368" s="254" t="s">
        <v>1880</v>
      </c>
    </row>
    <row r="369" spans="1:5" ht="47.25">
      <c r="A369" s="253" t="s">
        <v>5544</v>
      </c>
      <c r="B369" s="41" t="s">
        <v>5541</v>
      </c>
      <c r="C369" s="93" t="s">
        <v>5275</v>
      </c>
      <c r="D369" s="253">
        <v>17470</v>
      </c>
      <c r="E369" s="254" t="s">
        <v>1880</v>
      </c>
    </row>
    <row r="370" spans="1:5" ht="47.25">
      <c r="A370" s="253" t="s">
        <v>5545</v>
      </c>
      <c r="B370" s="41" t="s">
        <v>5541</v>
      </c>
      <c r="C370" s="93" t="s">
        <v>5275</v>
      </c>
      <c r="D370" s="253">
        <v>26200</v>
      </c>
      <c r="E370" s="254" t="s">
        <v>1880</v>
      </c>
    </row>
    <row r="371" spans="1:5" ht="47.25">
      <c r="A371" s="253" t="s">
        <v>5546</v>
      </c>
      <c r="B371" s="41" t="s">
        <v>5541</v>
      </c>
      <c r="C371" s="93" t="s">
        <v>5275</v>
      </c>
      <c r="D371" s="253">
        <v>26200</v>
      </c>
      <c r="E371" s="254" t="s">
        <v>1880</v>
      </c>
    </row>
    <row r="372" spans="1:5" ht="47.25">
      <c r="A372" s="253" t="s">
        <v>5547</v>
      </c>
      <c r="B372" s="41" t="s">
        <v>5541</v>
      </c>
      <c r="C372" s="93" t="s">
        <v>5275</v>
      </c>
      <c r="D372" s="253">
        <v>30360</v>
      </c>
      <c r="E372" s="254" t="s">
        <v>1880</v>
      </c>
    </row>
    <row r="373" spans="1:5" ht="47.25">
      <c r="A373" s="253" t="s">
        <v>5548</v>
      </c>
      <c r="B373" s="41" t="s">
        <v>5541</v>
      </c>
      <c r="C373" s="93" t="s">
        <v>5275</v>
      </c>
      <c r="D373" s="253">
        <v>34510</v>
      </c>
      <c r="E373" s="254" t="s">
        <v>1880</v>
      </c>
    </row>
    <row r="374" spans="1:5" ht="47.25">
      <c r="A374" s="253" t="s">
        <v>5549</v>
      </c>
      <c r="B374" s="41" t="s">
        <v>5541</v>
      </c>
      <c r="C374" s="93" t="s">
        <v>5275</v>
      </c>
      <c r="D374" s="253">
        <v>26200</v>
      </c>
      <c r="E374" s="254" t="s">
        <v>1880</v>
      </c>
    </row>
    <row r="375" spans="1:5" ht="47.25">
      <c r="A375" s="253" t="s">
        <v>5550</v>
      </c>
      <c r="B375" s="41" t="s">
        <v>5541</v>
      </c>
      <c r="C375" s="93" t="s">
        <v>5275</v>
      </c>
      <c r="D375" s="253">
        <v>26200</v>
      </c>
      <c r="E375" s="254" t="s">
        <v>1880</v>
      </c>
    </row>
    <row r="376" spans="1:5" ht="47.25">
      <c r="A376" s="253" t="s">
        <v>5551</v>
      </c>
      <c r="B376" s="41" t="s">
        <v>5541</v>
      </c>
      <c r="C376" s="93" t="s">
        <v>5275</v>
      </c>
      <c r="D376" s="253">
        <v>30360</v>
      </c>
      <c r="E376" s="254" t="s">
        <v>1880</v>
      </c>
    </row>
    <row r="377" spans="1:5" ht="47.25">
      <c r="A377" s="253" t="s">
        <v>5552</v>
      </c>
      <c r="B377" s="41" t="s">
        <v>5541</v>
      </c>
      <c r="C377" s="93" t="s">
        <v>5275</v>
      </c>
      <c r="D377" s="253">
        <v>30360</v>
      </c>
      <c r="E377" s="254" t="s">
        <v>1880</v>
      </c>
    </row>
    <row r="378" spans="1:5" ht="47.25">
      <c r="A378" s="253" t="s">
        <v>5553</v>
      </c>
      <c r="B378" s="41" t="s">
        <v>5541</v>
      </c>
      <c r="C378" s="93" t="s">
        <v>5275</v>
      </c>
      <c r="D378" s="253">
        <v>30360</v>
      </c>
      <c r="E378" s="254" t="s">
        <v>1880</v>
      </c>
    </row>
    <row r="379" spans="1:5" ht="47.25">
      <c r="A379" s="253" t="s">
        <v>5554</v>
      </c>
      <c r="B379" s="41" t="s">
        <v>5541</v>
      </c>
      <c r="C379" s="93" t="s">
        <v>5275</v>
      </c>
      <c r="D379" s="253">
        <v>34510</v>
      </c>
      <c r="E379" s="254" t="s">
        <v>1880</v>
      </c>
    </row>
    <row r="380" spans="1:5" ht="47.25">
      <c r="A380" s="253" t="s">
        <v>5555</v>
      </c>
      <c r="B380" s="41" t="s">
        <v>5541</v>
      </c>
      <c r="C380" s="93" t="s">
        <v>5275</v>
      </c>
      <c r="D380" s="253">
        <v>34510</v>
      </c>
      <c r="E380" s="254" t="s">
        <v>1880</v>
      </c>
    </row>
    <row r="381" spans="1:5" ht="47.25">
      <c r="A381" s="253" t="s">
        <v>5556</v>
      </c>
      <c r="B381" s="41" t="s">
        <v>5541</v>
      </c>
      <c r="C381" s="93" t="s">
        <v>5275</v>
      </c>
      <c r="D381" s="253">
        <v>31820</v>
      </c>
      <c r="E381" s="254" t="s">
        <v>1880</v>
      </c>
    </row>
    <row r="382" spans="1:5" ht="47.25">
      <c r="A382" s="253" t="s">
        <v>5557</v>
      </c>
      <c r="B382" s="41" t="s">
        <v>5541</v>
      </c>
      <c r="C382" s="93" t="s">
        <v>5275</v>
      </c>
      <c r="D382" s="253">
        <v>31820</v>
      </c>
      <c r="E382" s="254" t="s">
        <v>1880</v>
      </c>
    </row>
    <row r="383" spans="1:5" ht="47.25">
      <c r="A383" s="253" t="s">
        <v>5558</v>
      </c>
      <c r="B383" s="41" t="s">
        <v>5541</v>
      </c>
      <c r="C383" s="93" t="s">
        <v>5275</v>
      </c>
      <c r="D383" s="253">
        <v>36590</v>
      </c>
      <c r="E383" s="254" t="s">
        <v>1880</v>
      </c>
    </row>
    <row r="384" spans="1:5" ht="47.25">
      <c r="A384" s="253" t="s">
        <v>5559</v>
      </c>
      <c r="B384" s="41" t="s">
        <v>5541</v>
      </c>
      <c r="C384" s="93" t="s">
        <v>5275</v>
      </c>
      <c r="D384" s="253">
        <v>41370</v>
      </c>
      <c r="E384" s="254" t="s">
        <v>1880</v>
      </c>
    </row>
    <row r="385" spans="1:5" ht="47.25">
      <c r="A385" s="253" t="s">
        <v>5560</v>
      </c>
      <c r="B385" s="41" t="s">
        <v>5541</v>
      </c>
      <c r="C385" s="93" t="s">
        <v>5275</v>
      </c>
      <c r="D385" s="253">
        <v>31820</v>
      </c>
      <c r="E385" s="254" t="s">
        <v>1880</v>
      </c>
    </row>
    <row r="386" spans="1:5" ht="47.25">
      <c r="A386" s="253" t="s">
        <v>5561</v>
      </c>
      <c r="B386" s="41" t="s">
        <v>5541</v>
      </c>
      <c r="C386" s="93" t="s">
        <v>5275</v>
      </c>
      <c r="D386" s="253">
        <v>31820</v>
      </c>
      <c r="E386" s="254" t="s">
        <v>1880</v>
      </c>
    </row>
    <row r="387" spans="1:5" ht="47.25">
      <c r="A387" s="253" t="s">
        <v>5562</v>
      </c>
      <c r="B387" s="41" t="s">
        <v>5541</v>
      </c>
      <c r="C387" s="93" t="s">
        <v>5275</v>
      </c>
      <c r="D387" s="253">
        <v>36590</v>
      </c>
      <c r="E387" s="254" t="s">
        <v>1880</v>
      </c>
    </row>
    <row r="388" spans="1:5" ht="47.25">
      <c r="A388" s="253" t="s">
        <v>5563</v>
      </c>
      <c r="B388" s="41" t="s">
        <v>5541</v>
      </c>
      <c r="C388" s="93" t="s">
        <v>5275</v>
      </c>
      <c r="D388" s="253">
        <v>36590</v>
      </c>
      <c r="E388" s="254" t="s">
        <v>1880</v>
      </c>
    </row>
    <row r="389" spans="1:5" ht="47.25">
      <c r="A389" s="253" t="s">
        <v>5564</v>
      </c>
      <c r="B389" s="41" t="s">
        <v>5541</v>
      </c>
      <c r="C389" s="93" t="s">
        <v>5275</v>
      </c>
      <c r="D389" s="253">
        <v>36590</v>
      </c>
      <c r="E389" s="254" t="s">
        <v>1880</v>
      </c>
    </row>
    <row r="390" spans="1:5" ht="47.25">
      <c r="A390" s="253" t="s">
        <v>5565</v>
      </c>
      <c r="B390" s="41" t="s">
        <v>5541</v>
      </c>
      <c r="C390" s="93" t="s">
        <v>5275</v>
      </c>
      <c r="D390" s="253">
        <v>41370</v>
      </c>
      <c r="E390" s="254" t="s">
        <v>1880</v>
      </c>
    </row>
    <row r="391" spans="1:5" ht="47.25">
      <c r="A391" s="253" t="s">
        <v>5566</v>
      </c>
      <c r="B391" s="41" t="s">
        <v>5541</v>
      </c>
      <c r="C391" s="93" t="s">
        <v>5275</v>
      </c>
      <c r="D391" s="253">
        <v>41370</v>
      </c>
      <c r="E391" s="254" t="s">
        <v>1880</v>
      </c>
    </row>
    <row r="392" spans="1:5" ht="47.25">
      <c r="A392" s="253" t="s">
        <v>5567</v>
      </c>
      <c r="B392" s="41" t="s">
        <v>5541</v>
      </c>
      <c r="C392" s="93" t="s">
        <v>5275</v>
      </c>
      <c r="D392" s="253">
        <v>36380</v>
      </c>
      <c r="E392" s="254" t="s">
        <v>1880</v>
      </c>
    </row>
    <row r="393" spans="1:5" ht="47.25">
      <c r="A393" s="253" t="s">
        <v>5568</v>
      </c>
      <c r="B393" s="41" t="s">
        <v>5541</v>
      </c>
      <c r="C393" s="93" t="s">
        <v>5275</v>
      </c>
      <c r="D393" s="253">
        <v>36380</v>
      </c>
      <c r="E393" s="254" t="s">
        <v>1880</v>
      </c>
    </row>
    <row r="394" spans="1:5" ht="47.25">
      <c r="A394" s="253" t="s">
        <v>5569</v>
      </c>
      <c r="B394" s="41" t="s">
        <v>5541</v>
      </c>
      <c r="C394" s="93" t="s">
        <v>5275</v>
      </c>
      <c r="D394" s="253">
        <v>41790</v>
      </c>
      <c r="E394" s="254" t="s">
        <v>1880</v>
      </c>
    </row>
    <row r="395" spans="1:5" ht="47.25">
      <c r="A395" s="253" t="s">
        <v>5570</v>
      </c>
      <c r="B395" s="41" t="s">
        <v>5541</v>
      </c>
      <c r="C395" s="93" t="s">
        <v>5275</v>
      </c>
      <c r="D395" s="253">
        <v>47090</v>
      </c>
      <c r="E395" s="254" t="s">
        <v>1880</v>
      </c>
    </row>
    <row r="396" spans="1:5" ht="47.25">
      <c r="A396" s="253" t="s">
        <v>5571</v>
      </c>
      <c r="B396" s="41" t="s">
        <v>5541</v>
      </c>
      <c r="C396" s="93" t="s">
        <v>5275</v>
      </c>
      <c r="D396" s="253">
        <v>36380</v>
      </c>
      <c r="E396" s="254" t="s">
        <v>1880</v>
      </c>
    </row>
    <row r="397" spans="1:5" ht="47.25">
      <c r="A397" s="253" t="s">
        <v>5572</v>
      </c>
      <c r="B397" s="41" t="s">
        <v>5541</v>
      </c>
      <c r="C397" s="93" t="s">
        <v>5275</v>
      </c>
      <c r="D397" s="253">
        <v>36380</v>
      </c>
      <c r="E397" s="254" t="s">
        <v>1880</v>
      </c>
    </row>
    <row r="398" spans="1:5" ht="47.25">
      <c r="A398" s="253" t="s">
        <v>5573</v>
      </c>
      <c r="B398" s="41" t="s">
        <v>5541</v>
      </c>
      <c r="C398" s="93" t="s">
        <v>5275</v>
      </c>
      <c r="D398" s="253">
        <v>41790</v>
      </c>
      <c r="E398" s="254" t="s">
        <v>1880</v>
      </c>
    </row>
    <row r="399" spans="1:5" ht="47.25">
      <c r="A399" s="253" t="s">
        <v>5574</v>
      </c>
      <c r="B399" s="41" t="s">
        <v>5541</v>
      </c>
      <c r="C399" s="93" t="s">
        <v>5275</v>
      </c>
      <c r="D399" s="253">
        <v>41790</v>
      </c>
      <c r="E399" s="254" t="s">
        <v>1880</v>
      </c>
    </row>
    <row r="400" spans="1:5" ht="47.25">
      <c r="A400" s="253" t="s">
        <v>5575</v>
      </c>
      <c r="B400" s="41" t="s">
        <v>5541</v>
      </c>
      <c r="C400" s="93" t="s">
        <v>5275</v>
      </c>
      <c r="D400" s="253">
        <v>41790</v>
      </c>
      <c r="E400" s="254" t="s">
        <v>1880</v>
      </c>
    </row>
    <row r="401" spans="1:5" ht="47.25">
      <c r="A401" s="253" t="s">
        <v>5576</v>
      </c>
      <c r="B401" s="41" t="s">
        <v>5541</v>
      </c>
      <c r="C401" s="93" t="s">
        <v>5275</v>
      </c>
      <c r="D401" s="253">
        <v>47090</v>
      </c>
      <c r="E401" s="254" t="s">
        <v>1880</v>
      </c>
    </row>
    <row r="402" spans="1:5" ht="47.25">
      <c r="A402" s="253" t="s">
        <v>5577</v>
      </c>
      <c r="B402" s="41" t="s">
        <v>5541</v>
      </c>
      <c r="C402" s="93" t="s">
        <v>5275</v>
      </c>
      <c r="D402" s="253">
        <v>47090</v>
      </c>
      <c r="E402" s="254" t="s">
        <v>1880</v>
      </c>
    </row>
    <row r="403" spans="1:5" ht="47.25">
      <c r="A403" s="253" t="s">
        <v>5578</v>
      </c>
      <c r="B403" s="41" t="s">
        <v>5541</v>
      </c>
      <c r="C403" s="93" t="s">
        <v>5275</v>
      </c>
      <c r="D403" s="253">
        <v>43040</v>
      </c>
      <c r="E403" s="254" t="s">
        <v>1880</v>
      </c>
    </row>
    <row r="404" spans="1:5" ht="47.25">
      <c r="A404" s="253" t="s">
        <v>5579</v>
      </c>
      <c r="B404" s="41" t="s">
        <v>5541</v>
      </c>
      <c r="C404" s="93" t="s">
        <v>5275</v>
      </c>
      <c r="D404" s="253">
        <v>43040</v>
      </c>
      <c r="E404" s="254" t="s">
        <v>1880</v>
      </c>
    </row>
    <row r="405" spans="1:5" ht="47.25">
      <c r="A405" s="253" t="s">
        <v>5580</v>
      </c>
      <c r="B405" s="41" t="s">
        <v>5541</v>
      </c>
      <c r="C405" s="93" t="s">
        <v>5275</v>
      </c>
      <c r="D405" s="253">
        <v>49490</v>
      </c>
      <c r="E405" s="254" t="s">
        <v>1880</v>
      </c>
    </row>
    <row r="406" spans="1:5" ht="47.25">
      <c r="A406" s="253" t="s">
        <v>5581</v>
      </c>
      <c r="B406" s="41" t="s">
        <v>5541</v>
      </c>
      <c r="C406" s="93" t="s">
        <v>5275</v>
      </c>
      <c r="D406" s="253">
        <v>60090</v>
      </c>
      <c r="E406" s="254" t="s">
        <v>1880</v>
      </c>
    </row>
    <row r="407" spans="1:5" ht="47.25">
      <c r="A407" s="253" t="s">
        <v>5582</v>
      </c>
      <c r="B407" s="41" t="s">
        <v>5541</v>
      </c>
      <c r="C407" s="93" t="s">
        <v>5275</v>
      </c>
      <c r="D407" s="253">
        <v>43040</v>
      </c>
      <c r="E407" s="254" t="s">
        <v>1880</v>
      </c>
    </row>
    <row r="408" spans="1:5" ht="47.25">
      <c r="A408" s="253" t="s">
        <v>5583</v>
      </c>
      <c r="B408" s="41" t="s">
        <v>5541</v>
      </c>
      <c r="C408" s="93" t="s">
        <v>5275</v>
      </c>
      <c r="D408" s="253">
        <v>43040</v>
      </c>
      <c r="E408" s="254" t="s">
        <v>1880</v>
      </c>
    </row>
    <row r="409" spans="1:5" ht="47.25">
      <c r="A409" s="253" t="s">
        <v>5584</v>
      </c>
      <c r="B409" s="41" t="s">
        <v>5541</v>
      </c>
      <c r="C409" s="93" t="s">
        <v>5275</v>
      </c>
      <c r="D409" s="253">
        <v>49490</v>
      </c>
      <c r="E409" s="254" t="s">
        <v>1880</v>
      </c>
    </row>
    <row r="410" spans="1:5" ht="47.25">
      <c r="A410" s="253" t="s">
        <v>5585</v>
      </c>
      <c r="B410" s="41" t="s">
        <v>5541</v>
      </c>
      <c r="C410" s="93" t="s">
        <v>5275</v>
      </c>
      <c r="D410" s="253">
        <v>49490</v>
      </c>
      <c r="E410" s="254" t="s">
        <v>1880</v>
      </c>
    </row>
    <row r="411" spans="1:5" ht="47.25">
      <c r="A411" s="253" t="s">
        <v>5586</v>
      </c>
      <c r="B411" s="41" t="s">
        <v>5541</v>
      </c>
      <c r="C411" s="93" t="s">
        <v>5275</v>
      </c>
      <c r="D411" s="253">
        <v>49490</v>
      </c>
      <c r="E411" s="254" t="s">
        <v>1880</v>
      </c>
    </row>
    <row r="412" spans="1:5" ht="47.25">
      <c r="A412" s="253" t="s">
        <v>5587</v>
      </c>
      <c r="B412" s="41" t="s">
        <v>5541</v>
      </c>
      <c r="C412" s="93" t="s">
        <v>5275</v>
      </c>
      <c r="D412" s="253">
        <v>60090</v>
      </c>
      <c r="E412" s="254" t="s">
        <v>1880</v>
      </c>
    </row>
    <row r="413" spans="1:5" ht="47.25">
      <c r="A413" s="253" t="s">
        <v>5588</v>
      </c>
      <c r="B413" s="41" t="s">
        <v>5541</v>
      </c>
      <c r="C413" s="93" t="s">
        <v>5275</v>
      </c>
      <c r="D413" s="253">
        <v>60090</v>
      </c>
      <c r="E413" s="254" t="s">
        <v>1880</v>
      </c>
    </row>
    <row r="414" spans="1:5" ht="47.25">
      <c r="A414" s="253" t="s">
        <v>5589</v>
      </c>
      <c r="B414" s="41" t="s">
        <v>5541</v>
      </c>
      <c r="C414" s="93" t="s">
        <v>5275</v>
      </c>
      <c r="D414" s="253">
        <v>48450</v>
      </c>
      <c r="E414" s="254" t="s">
        <v>1880</v>
      </c>
    </row>
    <row r="415" spans="1:5" ht="47.25">
      <c r="A415" s="253" t="s">
        <v>5590</v>
      </c>
      <c r="B415" s="41" t="s">
        <v>5541</v>
      </c>
      <c r="C415" s="93" t="s">
        <v>5275</v>
      </c>
      <c r="D415" s="253">
        <v>48450</v>
      </c>
      <c r="E415" s="254" t="s">
        <v>1880</v>
      </c>
    </row>
    <row r="416" spans="1:5" ht="47.25">
      <c r="A416" s="253" t="s">
        <v>5591</v>
      </c>
      <c r="B416" s="41" t="s">
        <v>5541</v>
      </c>
      <c r="C416" s="93" t="s">
        <v>5275</v>
      </c>
      <c r="D416" s="253">
        <v>53430</v>
      </c>
      <c r="E416" s="254" t="s">
        <v>1880</v>
      </c>
    </row>
    <row r="417" spans="1:5" ht="47.25">
      <c r="A417" s="253" t="s">
        <v>5592</v>
      </c>
      <c r="B417" s="41" t="s">
        <v>5541</v>
      </c>
      <c r="C417" s="93" t="s">
        <v>5275</v>
      </c>
      <c r="D417" s="253">
        <v>68200</v>
      </c>
      <c r="E417" s="254" t="s">
        <v>1880</v>
      </c>
    </row>
    <row r="418" spans="1:5" ht="47.25">
      <c r="A418" s="253" t="s">
        <v>5593</v>
      </c>
      <c r="B418" s="41" t="s">
        <v>5541</v>
      </c>
      <c r="C418" s="93" t="s">
        <v>5275</v>
      </c>
      <c r="D418" s="253">
        <v>48450</v>
      </c>
      <c r="E418" s="254" t="s">
        <v>1880</v>
      </c>
    </row>
    <row r="419" spans="1:5" ht="47.25">
      <c r="A419" s="253" t="s">
        <v>5594</v>
      </c>
      <c r="B419" s="41" t="s">
        <v>5541</v>
      </c>
      <c r="C419" s="93" t="s">
        <v>5275</v>
      </c>
      <c r="D419" s="253">
        <v>48450</v>
      </c>
      <c r="E419" s="254" t="s">
        <v>1880</v>
      </c>
    </row>
    <row r="420" spans="1:5" ht="47.25">
      <c r="A420" s="253" t="s">
        <v>5595</v>
      </c>
      <c r="B420" s="41" t="s">
        <v>5541</v>
      </c>
      <c r="C420" s="93" t="s">
        <v>5275</v>
      </c>
      <c r="D420" s="253">
        <v>53430</v>
      </c>
      <c r="E420" s="254" t="s">
        <v>1880</v>
      </c>
    </row>
    <row r="421" spans="1:5" ht="47.25">
      <c r="A421" s="253" t="s">
        <v>5596</v>
      </c>
      <c r="B421" s="41" t="s">
        <v>5541</v>
      </c>
      <c r="C421" s="93" t="s">
        <v>5275</v>
      </c>
      <c r="D421" s="253">
        <v>53430</v>
      </c>
      <c r="E421" s="254" t="s">
        <v>1880</v>
      </c>
    </row>
    <row r="422" spans="1:5" ht="47.25">
      <c r="A422" s="253" t="s">
        <v>5597</v>
      </c>
      <c r="B422" s="41" t="s">
        <v>5541</v>
      </c>
      <c r="C422" s="93" t="s">
        <v>5275</v>
      </c>
      <c r="D422" s="253">
        <v>53430</v>
      </c>
      <c r="E422" s="254" t="s">
        <v>1880</v>
      </c>
    </row>
    <row r="423" spans="1:5" ht="47.25">
      <c r="A423" s="253" t="s">
        <v>5598</v>
      </c>
      <c r="B423" s="41" t="s">
        <v>5541</v>
      </c>
      <c r="C423" s="93" t="s">
        <v>5275</v>
      </c>
      <c r="D423" s="253">
        <v>68200</v>
      </c>
      <c r="E423" s="254" t="s">
        <v>1880</v>
      </c>
    </row>
    <row r="424" spans="1:5" ht="47.25">
      <c r="A424" s="253" t="s">
        <v>5599</v>
      </c>
      <c r="B424" s="41" t="s">
        <v>5541</v>
      </c>
      <c r="C424" s="93" t="s">
        <v>5275</v>
      </c>
      <c r="D424" s="253">
        <v>68200</v>
      </c>
      <c r="E424" s="254" t="s">
        <v>1880</v>
      </c>
    </row>
    <row r="425" spans="1:5" ht="47.25">
      <c r="A425" s="253" t="s">
        <v>5600</v>
      </c>
      <c r="B425" s="41" t="s">
        <v>5541</v>
      </c>
      <c r="C425" s="93" t="s">
        <v>5275</v>
      </c>
      <c r="D425" s="253">
        <v>53010</v>
      </c>
      <c r="E425" s="254" t="s">
        <v>1880</v>
      </c>
    </row>
    <row r="426" spans="1:5" ht="47.25">
      <c r="A426" s="253" t="s">
        <v>5601</v>
      </c>
      <c r="B426" s="41" t="s">
        <v>5541</v>
      </c>
      <c r="C426" s="93" t="s">
        <v>5275</v>
      </c>
      <c r="D426" s="253">
        <v>53010</v>
      </c>
      <c r="E426" s="254" t="s">
        <v>1880</v>
      </c>
    </row>
    <row r="427" spans="1:5" ht="47.25">
      <c r="A427" s="253" t="s">
        <v>5602</v>
      </c>
      <c r="B427" s="41" t="s">
        <v>5541</v>
      </c>
      <c r="C427" s="93" t="s">
        <v>5275</v>
      </c>
      <c r="D427" s="253">
        <v>58210</v>
      </c>
      <c r="E427" s="254" t="s">
        <v>1880</v>
      </c>
    </row>
    <row r="428" spans="1:5" ht="47.25">
      <c r="A428" s="253" t="s">
        <v>5603</v>
      </c>
      <c r="B428" s="41" t="s">
        <v>5541</v>
      </c>
      <c r="C428" s="93" t="s">
        <v>5275</v>
      </c>
      <c r="D428" s="253">
        <v>74010</v>
      </c>
      <c r="E428" s="254" t="s">
        <v>1880</v>
      </c>
    </row>
    <row r="429" spans="1:5" ht="47.25">
      <c r="A429" s="253" t="s">
        <v>5604</v>
      </c>
      <c r="B429" s="41" t="s">
        <v>5541</v>
      </c>
      <c r="C429" s="93" t="s">
        <v>5275</v>
      </c>
      <c r="D429" s="253">
        <v>53010</v>
      </c>
      <c r="E429" s="254" t="s">
        <v>1880</v>
      </c>
    </row>
    <row r="430" spans="1:5" ht="47.25">
      <c r="A430" s="253" t="s">
        <v>5605</v>
      </c>
      <c r="B430" s="41" t="s">
        <v>5541</v>
      </c>
      <c r="C430" s="93" t="s">
        <v>5275</v>
      </c>
      <c r="D430" s="253">
        <v>53010</v>
      </c>
      <c r="E430" s="254" t="s">
        <v>1880</v>
      </c>
    </row>
    <row r="431" spans="1:5" ht="47.25">
      <c r="A431" s="253" t="s">
        <v>5606</v>
      </c>
      <c r="B431" s="41" t="s">
        <v>5541</v>
      </c>
      <c r="C431" s="93" t="s">
        <v>5275</v>
      </c>
      <c r="D431" s="253">
        <v>58210</v>
      </c>
      <c r="E431" s="254" t="s">
        <v>1880</v>
      </c>
    </row>
    <row r="432" spans="1:5" ht="47.25">
      <c r="A432" s="253" t="s">
        <v>5607</v>
      </c>
      <c r="B432" s="41" t="s">
        <v>5541</v>
      </c>
      <c r="C432" s="93" t="s">
        <v>5275</v>
      </c>
      <c r="D432" s="253">
        <v>58210</v>
      </c>
      <c r="E432" s="254" t="s">
        <v>1880</v>
      </c>
    </row>
    <row r="433" spans="1:5" ht="47.25">
      <c r="A433" s="253" t="s">
        <v>5608</v>
      </c>
      <c r="B433" s="41" t="s">
        <v>5541</v>
      </c>
      <c r="C433" s="93" t="s">
        <v>5275</v>
      </c>
      <c r="D433" s="253">
        <v>58210</v>
      </c>
      <c r="E433" s="254" t="s">
        <v>1880</v>
      </c>
    </row>
    <row r="434" spans="1:5" ht="47.25">
      <c r="A434" s="253" t="s">
        <v>5609</v>
      </c>
      <c r="B434" s="41" t="s">
        <v>5541</v>
      </c>
      <c r="C434" s="93" t="s">
        <v>5275</v>
      </c>
      <c r="D434" s="253">
        <v>74010</v>
      </c>
      <c r="E434" s="254" t="s">
        <v>1880</v>
      </c>
    </row>
    <row r="435" spans="1:5" ht="47.25">
      <c r="A435" s="253" t="s">
        <v>5610</v>
      </c>
      <c r="B435" s="41" t="s">
        <v>5541</v>
      </c>
      <c r="C435" s="93" t="s">
        <v>5275</v>
      </c>
      <c r="D435" s="253">
        <v>74010</v>
      </c>
      <c r="E435" s="254" t="s">
        <v>1880</v>
      </c>
    </row>
    <row r="436" spans="1:5" ht="47.25">
      <c r="A436" s="253" t="s">
        <v>5611</v>
      </c>
      <c r="B436" s="41" t="s">
        <v>5541</v>
      </c>
      <c r="C436" s="93" t="s">
        <v>5275</v>
      </c>
      <c r="D436" s="253">
        <v>63830</v>
      </c>
      <c r="E436" s="254" t="s">
        <v>1880</v>
      </c>
    </row>
    <row r="437" spans="1:5" ht="47.25">
      <c r="A437" s="253" t="s">
        <v>5612</v>
      </c>
      <c r="B437" s="41" t="s">
        <v>5541</v>
      </c>
      <c r="C437" s="93" t="s">
        <v>5275</v>
      </c>
      <c r="D437" s="253">
        <v>63830</v>
      </c>
      <c r="E437" s="254" t="s">
        <v>1880</v>
      </c>
    </row>
    <row r="438" spans="1:5" ht="47.25">
      <c r="A438" s="253" t="s">
        <v>5613</v>
      </c>
      <c r="B438" s="41" t="s">
        <v>5541</v>
      </c>
      <c r="C438" s="93" t="s">
        <v>5275</v>
      </c>
      <c r="D438" s="253">
        <v>70280</v>
      </c>
      <c r="E438" s="254" t="s">
        <v>1880</v>
      </c>
    </row>
    <row r="439" spans="1:5" ht="47.25">
      <c r="A439" s="253" t="s">
        <v>5614</v>
      </c>
      <c r="B439" s="41" t="s">
        <v>5541</v>
      </c>
      <c r="C439" s="93" t="s">
        <v>5275</v>
      </c>
      <c r="D439" s="253">
        <v>63830</v>
      </c>
      <c r="E439" s="254" t="s">
        <v>1880</v>
      </c>
    </row>
    <row r="440" spans="1:5" ht="47.25">
      <c r="A440" s="253" t="s">
        <v>5615</v>
      </c>
      <c r="B440" s="41" t="s">
        <v>5541</v>
      </c>
      <c r="C440" s="93" t="s">
        <v>5275</v>
      </c>
      <c r="D440" s="253">
        <v>63830</v>
      </c>
      <c r="E440" s="254" t="s">
        <v>1880</v>
      </c>
    </row>
    <row r="441" spans="1:5" ht="47.25">
      <c r="A441" s="253" t="s">
        <v>5616</v>
      </c>
      <c r="B441" s="41" t="s">
        <v>5541</v>
      </c>
      <c r="C441" s="93" t="s">
        <v>5275</v>
      </c>
      <c r="D441" s="253">
        <v>70280</v>
      </c>
      <c r="E441" s="254" t="s">
        <v>1880</v>
      </c>
    </row>
    <row r="442" spans="1:5" ht="47.25">
      <c r="A442" s="253" t="s">
        <v>5617</v>
      </c>
      <c r="B442" s="41" t="s">
        <v>5541</v>
      </c>
      <c r="C442" s="93" t="s">
        <v>5275</v>
      </c>
      <c r="D442" s="253">
        <v>70280</v>
      </c>
      <c r="E442" s="254" t="s">
        <v>1880</v>
      </c>
    </row>
    <row r="443" spans="1:5" ht="47.25">
      <c r="A443" s="253" t="s">
        <v>5618</v>
      </c>
      <c r="B443" s="41" t="s">
        <v>5541</v>
      </c>
      <c r="C443" s="93" t="s">
        <v>5275</v>
      </c>
      <c r="D443" s="253">
        <v>69440</v>
      </c>
      <c r="E443" s="254" t="s">
        <v>1880</v>
      </c>
    </row>
    <row r="444" spans="1:5" ht="47.25">
      <c r="A444" s="253" t="s">
        <v>5619</v>
      </c>
      <c r="B444" s="41" t="s">
        <v>5541</v>
      </c>
      <c r="C444" s="93" t="s">
        <v>5275</v>
      </c>
      <c r="D444" s="253">
        <v>69440</v>
      </c>
      <c r="E444" s="254" t="s">
        <v>1880</v>
      </c>
    </row>
    <row r="445" spans="1:5" ht="47.25">
      <c r="A445" s="253" t="s">
        <v>5620</v>
      </c>
      <c r="B445" s="41" t="s">
        <v>5541</v>
      </c>
      <c r="C445" s="93" t="s">
        <v>5275</v>
      </c>
      <c r="D445" s="253">
        <v>76300</v>
      </c>
      <c r="E445" s="254" t="s">
        <v>1880</v>
      </c>
    </row>
    <row r="446" spans="1:5" ht="47.25">
      <c r="A446" s="253" t="s">
        <v>5621</v>
      </c>
      <c r="B446" s="41" t="s">
        <v>5541</v>
      </c>
      <c r="C446" s="93" t="s">
        <v>5275</v>
      </c>
      <c r="D446" s="253">
        <v>69440</v>
      </c>
      <c r="E446" s="254" t="s">
        <v>1880</v>
      </c>
    </row>
    <row r="447" spans="1:5" ht="47.25">
      <c r="A447" s="253" t="s">
        <v>5622</v>
      </c>
      <c r="B447" s="41" t="s">
        <v>5541</v>
      </c>
      <c r="C447" s="93" t="s">
        <v>5275</v>
      </c>
      <c r="D447" s="253">
        <v>69440</v>
      </c>
      <c r="E447" s="254" t="s">
        <v>1880</v>
      </c>
    </row>
    <row r="448" spans="1:5" ht="47.25">
      <c r="A448" s="253" t="s">
        <v>5623</v>
      </c>
      <c r="B448" s="41" t="s">
        <v>5541</v>
      </c>
      <c r="C448" s="93" t="s">
        <v>5275</v>
      </c>
      <c r="D448" s="253">
        <v>76300</v>
      </c>
      <c r="E448" s="254" t="s">
        <v>1880</v>
      </c>
    </row>
    <row r="449" spans="1:5" ht="47.25">
      <c r="A449" s="253" t="s">
        <v>5624</v>
      </c>
      <c r="B449" s="41" t="s">
        <v>5541</v>
      </c>
      <c r="C449" s="93" t="s">
        <v>5275</v>
      </c>
      <c r="D449" s="253">
        <v>76300</v>
      </c>
      <c r="E449" s="254" t="s">
        <v>1880</v>
      </c>
    </row>
    <row r="450" spans="1:5" ht="47.25">
      <c r="A450" s="253" t="s">
        <v>5625</v>
      </c>
      <c r="B450" s="41" t="s">
        <v>5541</v>
      </c>
      <c r="C450" s="93" t="s">
        <v>5275</v>
      </c>
      <c r="D450" s="253">
        <v>95630</v>
      </c>
      <c r="E450" s="254" t="s">
        <v>1880</v>
      </c>
    </row>
    <row r="451" spans="1:5" ht="47.25">
      <c r="A451" s="253" t="s">
        <v>5626</v>
      </c>
      <c r="B451" s="41" t="s">
        <v>5541</v>
      </c>
      <c r="C451" s="93" t="s">
        <v>5275</v>
      </c>
      <c r="D451" s="253">
        <v>95630</v>
      </c>
      <c r="E451" s="254" t="s">
        <v>1880</v>
      </c>
    </row>
    <row r="452" spans="1:5" ht="47.25">
      <c r="A452" s="253" t="s">
        <v>5627</v>
      </c>
      <c r="B452" s="41" t="s">
        <v>5541</v>
      </c>
      <c r="C452" s="93" t="s">
        <v>5275</v>
      </c>
      <c r="D452" s="253">
        <v>105210</v>
      </c>
      <c r="E452" s="254" t="s">
        <v>1880</v>
      </c>
    </row>
    <row r="453" spans="1:5" ht="47.25">
      <c r="A453" s="253" t="s">
        <v>5628</v>
      </c>
      <c r="B453" s="41" t="s">
        <v>5541</v>
      </c>
      <c r="C453" s="93" t="s">
        <v>5275</v>
      </c>
      <c r="D453" s="253">
        <v>95630</v>
      </c>
      <c r="E453" s="254" t="s">
        <v>1880</v>
      </c>
    </row>
    <row r="454" spans="1:5" ht="47.25">
      <c r="A454" s="253" t="s">
        <v>5629</v>
      </c>
      <c r="B454" s="41" t="s">
        <v>5541</v>
      </c>
      <c r="C454" s="93" t="s">
        <v>5275</v>
      </c>
      <c r="D454" s="253">
        <v>95630</v>
      </c>
      <c r="E454" s="254" t="s">
        <v>1880</v>
      </c>
    </row>
    <row r="455" spans="1:5" ht="47.25">
      <c r="A455" s="253" t="s">
        <v>5630</v>
      </c>
      <c r="B455" s="41" t="s">
        <v>5541</v>
      </c>
      <c r="C455" s="93" t="s">
        <v>5275</v>
      </c>
      <c r="D455" s="253">
        <v>105210</v>
      </c>
      <c r="E455" s="254" t="s">
        <v>1880</v>
      </c>
    </row>
    <row r="456" spans="1:5" ht="47.25">
      <c r="A456" s="253" t="s">
        <v>5631</v>
      </c>
      <c r="B456" s="41" t="s">
        <v>5632</v>
      </c>
      <c r="C456" s="93" t="s">
        <v>5275</v>
      </c>
      <c r="D456" s="253">
        <v>78600</v>
      </c>
      <c r="E456" s="254" t="s">
        <v>1880</v>
      </c>
    </row>
    <row r="457" spans="1:5" ht="47.25">
      <c r="A457" s="255" t="s">
        <v>5633</v>
      </c>
      <c r="B457" s="41" t="s">
        <v>5632</v>
      </c>
      <c r="C457" s="93" t="s">
        <v>5275</v>
      </c>
      <c r="D457" s="255">
        <v>78600</v>
      </c>
      <c r="E457" s="254" t="s">
        <v>1880</v>
      </c>
    </row>
    <row r="458" spans="1:5" ht="47.25">
      <c r="A458" s="255" t="s">
        <v>5634</v>
      </c>
      <c r="B458" s="41" t="s">
        <v>5632</v>
      </c>
      <c r="C458" s="93" t="s">
        <v>5275</v>
      </c>
      <c r="D458" s="255">
        <v>91080</v>
      </c>
      <c r="E458" s="254" t="s">
        <v>1880</v>
      </c>
    </row>
    <row r="459" spans="1:5" ht="47.25">
      <c r="A459" s="255" t="s">
        <v>5635</v>
      </c>
      <c r="B459" s="41" t="s">
        <v>5632</v>
      </c>
      <c r="C459" s="93" t="s">
        <v>5275</v>
      </c>
      <c r="D459" s="255">
        <v>95460</v>
      </c>
      <c r="E459" s="254" t="s">
        <v>1880</v>
      </c>
    </row>
    <row r="460" spans="1:5" ht="47.25">
      <c r="A460" s="255" t="s">
        <v>5636</v>
      </c>
      <c r="B460" s="41" t="s">
        <v>5632</v>
      </c>
      <c r="C460" s="93" t="s">
        <v>5275</v>
      </c>
      <c r="D460" s="255">
        <v>95460</v>
      </c>
      <c r="E460" s="254" t="s">
        <v>1880</v>
      </c>
    </row>
    <row r="461" spans="1:5" ht="47.25">
      <c r="A461" s="255" t="s">
        <v>5637</v>
      </c>
      <c r="B461" s="41" t="s">
        <v>5632</v>
      </c>
      <c r="C461" s="93" t="s">
        <v>5275</v>
      </c>
      <c r="D461" s="255">
        <v>105770</v>
      </c>
      <c r="E461" s="254" t="s">
        <v>1880</v>
      </c>
    </row>
    <row r="462" spans="1:5" ht="47.25">
      <c r="A462" s="255" t="s">
        <v>5638</v>
      </c>
      <c r="B462" s="41" t="s">
        <v>5632</v>
      </c>
      <c r="C462" s="93" t="s">
        <v>5275</v>
      </c>
      <c r="D462" s="255">
        <v>109140</v>
      </c>
      <c r="E462" s="254" t="s">
        <v>1880</v>
      </c>
    </row>
    <row r="463" spans="1:5" ht="47.25">
      <c r="A463" s="255" t="s">
        <v>5639</v>
      </c>
      <c r="B463" s="41" t="s">
        <v>5632</v>
      </c>
      <c r="C463" s="93" t="s">
        <v>5275</v>
      </c>
      <c r="D463" s="255">
        <v>109140</v>
      </c>
      <c r="E463" s="254" t="s">
        <v>1880</v>
      </c>
    </row>
    <row r="464" spans="1:5" ht="47.25">
      <c r="A464" s="255" t="s">
        <v>5640</v>
      </c>
      <c r="B464" s="41" t="s">
        <v>5632</v>
      </c>
      <c r="C464" s="93" t="s">
        <v>5275</v>
      </c>
      <c r="D464" s="255">
        <v>125370</v>
      </c>
      <c r="E464" s="254" t="s">
        <v>1880</v>
      </c>
    </row>
    <row r="465" spans="1:5" ht="47.25">
      <c r="A465" s="255" t="s">
        <v>5641</v>
      </c>
      <c r="B465" s="41" t="s">
        <v>5632</v>
      </c>
      <c r="C465" s="93" t="s">
        <v>5275</v>
      </c>
      <c r="D465" s="255">
        <v>129120</v>
      </c>
      <c r="E465" s="254" t="s">
        <v>1880</v>
      </c>
    </row>
    <row r="466" spans="1:5" ht="47.25">
      <c r="A466" s="255" t="s">
        <v>5642</v>
      </c>
      <c r="B466" s="41" t="s">
        <v>5632</v>
      </c>
      <c r="C466" s="93" t="s">
        <v>5275</v>
      </c>
      <c r="D466" s="255">
        <v>129120</v>
      </c>
      <c r="E466" s="254" t="s">
        <v>1880</v>
      </c>
    </row>
    <row r="467" spans="1:5" ht="47.25">
      <c r="A467" s="255" t="s">
        <v>5643</v>
      </c>
      <c r="B467" s="41" t="s">
        <v>5632</v>
      </c>
      <c r="C467" s="93" t="s">
        <v>5275</v>
      </c>
      <c r="D467" s="255">
        <v>148470</v>
      </c>
      <c r="E467" s="254" t="s">
        <v>1880</v>
      </c>
    </row>
    <row r="468" spans="1:5" ht="47.25">
      <c r="A468" s="255" t="s">
        <v>5644</v>
      </c>
      <c r="B468" s="41" t="s">
        <v>5632</v>
      </c>
      <c r="C468" s="93" t="s">
        <v>5275</v>
      </c>
      <c r="D468" s="255">
        <v>145350</v>
      </c>
      <c r="E468" s="254" t="s">
        <v>1880</v>
      </c>
    </row>
    <row r="469" spans="1:5" ht="47.25">
      <c r="A469" s="255" t="s">
        <v>5645</v>
      </c>
      <c r="B469" s="41" t="s">
        <v>5632</v>
      </c>
      <c r="C469" s="93" t="s">
        <v>5275</v>
      </c>
      <c r="D469" s="255">
        <v>145350</v>
      </c>
      <c r="E469" s="254" t="s">
        <v>1880</v>
      </c>
    </row>
    <row r="470" spans="1:5" ht="47.25">
      <c r="A470" s="255" t="s">
        <v>5646</v>
      </c>
      <c r="B470" s="41" t="s">
        <v>5632</v>
      </c>
      <c r="C470" s="93" t="s">
        <v>5275</v>
      </c>
      <c r="D470" s="255">
        <v>160290</v>
      </c>
      <c r="E470" s="254" t="s">
        <v>1880</v>
      </c>
    </row>
    <row r="471" spans="1:5" ht="47.25">
      <c r="A471" s="255" t="s">
        <v>5647</v>
      </c>
      <c r="B471" s="41" t="s">
        <v>5632</v>
      </c>
      <c r="C471" s="93" t="s">
        <v>5275</v>
      </c>
      <c r="D471" s="255">
        <v>159030</v>
      </c>
      <c r="E471" s="254" t="s">
        <v>1880</v>
      </c>
    </row>
    <row r="472" spans="1:5" ht="47.25">
      <c r="A472" s="255" t="s">
        <v>5648</v>
      </c>
      <c r="B472" s="41" t="s">
        <v>5632</v>
      </c>
      <c r="C472" s="93" t="s">
        <v>5275</v>
      </c>
      <c r="D472" s="255">
        <v>159030</v>
      </c>
      <c r="E472" s="254" t="s">
        <v>1880</v>
      </c>
    </row>
    <row r="473" spans="1:5" ht="47.25">
      <c r="A473" s="255" t="s">
        <v>5649</v>
      </c>
      <c r="B473" s="41" t="s">
        <v>5632</v>
      </c>
      <c r="C473" s="93" t="s">
        <v>5275</v>
      </c>
      <c r="D473" s="255">
        <v>174630</v>
      </c>
      <c r="E473" s="254" t="s">
        <v>1880</v>
      </c>
    </row>
    <row r="474" spans="1:5" ht="47.25">
      <c r="A474" s="255" t="s">
        <v>5650</v>
      </c>
      <c r="B474" s="41" t="s">
        <v>5632</v>
      </c>
      <c r="C474" s="93" t="s">
        <v>5275</v>
      </c>
      <c r="D474" s="255">
        <v>191490</v>
      </c>
      <c r="E474" s="254" t="s">
        <v>1880</v>
      </c>
    </row>
    <row r="475" spans="1:5" ht="47.25">
      <c r="A475" s="255" t="s">
        <v>5651</v>
      </c>
      <c r="B475" s="41" t="s">
        <v>5632</v>
      </c>
      <c r="C475" s="93" t="s">
        <v>5275</v>
      </c>
      <c r="D475" s="255">
        <v>191490</v>
      </c>
      <c r="E475" s="254" t="s">
        <v>1880</v>
      </c>
    </row>
    <row r="476" spans="1:5" ht="47.25">
      <c r="A476" s="255" t="s">
        <v>5652</v>
      </c>
      <c r="B476" s="41" t="s">
        <v>5632</v>
      </c>
      <c r="C476" s="93" t="s">
        <v>5275</v>
      </c>
      <c r="D476" s="255">
        <v>210840</v>
      </c>
      <c r="E476" s="254" t="s">
        <v>1880</v>
      </c>
    </row>
    <row r="477" spans="1:5" ht="47.25">
      <c r="A477" s="255" t="s">
        <v>5653</v>
      </c>
      <c r="B477" s="41" t="s">
        <v>5632</v>
      </c>
      <c r="C477" s="93" t="s">
        <v>5275</v>
      </c>
      <c r="D477" s="255">
        <v>208320</v>
      </c>
      <c r="E477" s="254" t="s">
        <v>1880</v>
      </c>
    </row>
    <row r="478" spans="1:5" ht="47.25">
      <c r="A478" s="255" t="s">
        <v>5654</v>
      </c>
      <c r="B478" s="41" t="s">
        <v>5632</v>
      </c>
      <c r="C478" s="93" t="s">
        <v>5275</v>
      </c>
      <c r="D478" s="255">
        <v>208320</v>
      </c>
      <c r="E478" s="254" t="s">
        <v>1880</v>
      </c>
    </row>
    <row r="479" spans="1:5" ht="47.25">
      <c r="A479" s="255" t="s">
        <v>5655</v>
      </c>
      <c r="B479" s="41" t="s">
        <v>5632</v>
      </c>
      <c r="C479" s="93" t="s">
        <v>5275</v>
      </c>
      <c r="D479" s="255">
        <v>228900</v>
      </c>
      <c r="E479" s="254" t="s">
        <v>1880</v>
      </c>
    </row>
    <row r="480" spans="1:5" ht="47.25">
      <c r="A480" s="255" t="s">
        <v>5656</v>
      </c>
      <c r="B480" s="41" t="s">
        <v>5632</v>
      </c>
      <c r="C480" s="93" t="s">
        <v>5275</v>
      </c>
      <c r="D480" s="255">
        <v>286890</v>
      </c>
      <c r="E480" s="254" t="s">
        <v>1880</v>
      </c>
    </row>
    <row r="481" spans="1:5" ht="47.25">
      <c r="A481" s="255" t="s">
        <v>5657</v>
      </c>
      <c r="B481" s="41" t="s">
        <v>5632</v>
      </c>
      <c r="C481" s="93" t="s">
        <v>5275</v>
      </c>
      <c r="D481" s="255">
        <v>286890</v>
      </c>
      <c r="E481" s="254" t="s">
        <v>1880</v>
      </c>
    </row>
    <row r="482" spans="1:5" ht="47.25">
      <c r="A482" s="255" t="s">
        <v>5658</v>
      </c>
      <c r="B482" s="41" t="s">
        <v>5632</v>
      </c>
      <c r="C482" s="93" t="s">
        <v>5275</v>
      </c>
      <c r="D482" s="255">
        <v>315630</v>
      </c>
      <c r="E482" s="254" t="s">
        <v>1880</v>
      </c>
    </row>
    <row r="483" spans="1:5" ht="47.25">
      <c r="A483" s="255" t="s">
        <v>5659</v>
      </c>
      <c r="B483" s="41" t="s">
        <v>5632</v>
      </c>
      <c r="C483" s="93" t="s">
        <v>5275</v>
      </c>
      <c r="D483" s="256">
        <v>515420</v>
      </c>
      <c r="E483" s="254" t="s">
        <v>1880</v>
      </c>
    </row>
    <row r="484" spans="1:5" ht="47.25">
      <c r="A484" s="255" t="s">
        <v>5660</v>
      </c>
      <c r="B484" s="41" t="s">
        <v>5632</v>
      </c>
      <c r="C484" s="93" t="s">
        <v>5275</v>
      </c>
      <c r="D484" s="256">
        <v>567390</v>
      </c>
      <c r="E484" s="254" t="s">
        <v>1880</v>
      </c>
    </row>
    <row r="485" spans="1:5" ht="47.25">
      <c r="A485" s="256" t="s">
        <v>5661</v>
      </c>
      <c r="B485" s="41" t="s">
        <v>5632</v>
      </c>
      <c r="C485" s="93" t="s">
        <v>5275</v>
      </c>
      <c r="D485" s="256">
        <v>762300</v>
      </c>
      <c r="E485" s="254" t="s">
        <v>1880</v>
      </c>
    </row>
    <row r="486" spans="1:5" ht="47.25">
      <c r="A486" s="256" t="s">
        <v>5662</v>
      </c>
      <c r="B486" s="41" t="s">
        <v>5632</v>
      </c>
      <c r="C486" s="93" t="s">
        <v>5275</v>
      </c>
      <c r="D486" s="256">
        <v>1175450</v>
      </c>
      <c r="E486" s="254" t="s">
        <v>1880</v>
      </c>
    </row>
  </sheetData>
  <mergeCells count="4">
    <mergeCell ref="A166:A167"/>
    <mergeCell ref="D166:D167"/>
    <mergeCell ref="A168:A169"/>
    <mergeCell ref="D168:D16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весы</vt:lpstr>
      <vt:lpstr>Строит. и геодез. оборуд-е</vt:lpstr>
      <vt:lpstr>Лаборатор. оборудование</vt:lpstr>
      <vt:lpstr>Оборудование PCE</vt:lpstr>
      <vt:lpstr>Электроприборы</vt:lpstr>
      <vt:lpstr>FLUKE</vt:lpstr>
      <vt:lpstr>Flir</vt:lpstr>
      <vt:lpstr>Testo</vt:lpstr>
      <vt:lpstr>Энергозащит. оборуд.</vt:lpstr>
      <vt:lpstr>Литейно-формовочное оборудовани</vt:lpstr>
      <vt:lpstr>Расходомеры </vt:lpstr>
      <vt:lpstr>Газоанализаторы</vt:lpstr>
      <vt:lpstr>Клапан Burket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2011-08-30T07:07:29Z</dcterms:modified>
</cp:coreProperties>
</file>